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0485" windowHeight="4695" tabRatio="873" activeTab="1"/>
  </bookViews>
  <sheets>
    <sheet name="Исходник " sheetId="1" r:id="rId1"/>
    <sheet name="1.Титул " sheetId="2" r:id="rId2"/>
    <sheet name="Список Т.Д. к Т.О. №503" sheetId="3" r:id="rId3"/>
    <sheet name="Паспорт к Т.О. №503" sheetId="4" r:id="rId4"/>
    <sheet name="Пр. исп. к Т.О. №503" sheetId="5" r:id="rId5"/>
    <sheet name="П.З. к Т.О. №500 э" sheetId="6" state="hidden" r:id="rId6"/>
    <sheet name="Протокол № 503-1" sheetId="7" r:id="rId7"/>
    <sheet name="Протокол №503-2" sheetId="8" r:id="rId8"/>
    <sheet name="Протокол №500-3 э" sheetId="9" state="hidden" r:id="rId9"/>
    <sheet name="Протокол №503-3" sheetId="10" r:id="rId10"/>
    <sheet name="Протокол №500-4 э" sheetId="11" state="hidden" r:id="rId11"/>
    <sheet name="Протокол №503-4" sheetId="12" r:id="rId12"/>
    <sheet name="Протокол № 503-5" sheetId="13" r:id="rId13"/>
    <sheet name="Протокол № 503-6" sheetId="14" r:id="rId14"/>
    <sheet name="Протокол №503-7" sheetId="15" r:id="rId15"/>
    <sheet name="Протокол №503-8" sheetId="16" r:id="rId16"/>
    <sheet name="В.Д. к Т.О. №503" sheetId="17" r:id="rId17"/>
    <sheet name="Протокол №500-9 заявка" sheetId="18" state="hidden" r:id="rId18"/>
    <sheet name="Протокол №500-10 заявка" sheetId="19" state="hidden" r:id="rId19"/>
    <sheet name="Протокол  №500-11 заявка" sheetId="20" state="hidden" r:id="rId20"/>
    <sheet name="Протокол №500-12 заявка" sheetId="21" state="hidden" r:id="rId21"/>
    <sheet name="Пер.Приб. к Т.О. №500 заявка" sheetId="22" state="hidden" r:id="rId22"/>
    <sheet name="Заключение к Т.О. №503" sheetId="23" r:id="rId23"/>
    <sheet name="Протокол №500-13 п-с (пож.) " sheetId="24" state="hidden" r:id="rId24"/>
    <sheet name="Протокол №500-14 э " sheetId="25" state="hidden" r:id="rId25"/>
    <sheet name="Протокол № 500-15 п-с и э" sheetId="26" state="hidden" r:id="rId26"/>
  </sheets>
  <externalReferences>
    <externalReference r:id="rId27"/>
    <externalReference r:id="rId28"/>
  </externalReferences>
  <definedNames>
    <definedName name="_22" localSheetId="23">#REF!</definedName>
    <definedName name="_22" localSheetId="24">#REF!</definedName>
    <definedName name="_22" localSheetId="8">#REF!</definedName>
    <definedName name="_220" localSheetId="4">#REF!</definedName>
    <definedName name="_220" localSheetId="23">#REF!</definedName>
    <definedName name="_220" localSheetId="24">#REF!</definedName>
    <definedName name="_220" localSheetId="8">#REF!</definedName>
    <definedName name="_220" localSheetId="17">#REF!</definedName>
    <definedName name="_220" localSheetId="14">#REF!</definedName>
    <definedName name="_220" localSheetId="2">#REF!</definedName>
    <definedName name="_220В" localSheetId="23">#REF!</definedName>
    <definedName name="_220В" localSheetId="24">#REF!</definedName>
    <definedName name="_220В" localSheetId="8">#REF!</definedName>
    <definedName name="_220В" localSheetId="17">#REF!</definedName>
    <definedName name="АВС" localSheetId="4">#REF!</definedName>
    <definedName name="АВС" localSheetId="23">#REF!</definedName>
    <definedName name="АВС" localSheetId="24">#REF!</definedName>
    <definedName name="АВС" localSheetId="8">#REF!</definedName>
    <definedName name="АВС" localSheetId="17">#REF!</definedName>
    <definedName name="АВС" localSheetId="14">#REF!</definedName>
    <definedName name="АВС" localSheetId="2">#REF!</definedName>
    <definedName name="_xlnm.Print_Titles" localSheetId="16">'В.Д. к Т.О. №503'!$12:$12</definedName>
    <definedName name="_xlnm.Print_Titles" localSheetId="4">'Пр. исп. к Т.О. №503'!$3:$3</definedName>
    <definedName name="_xlnm.Print_Titles" localSheetId="19">'Протокол  №500-11 заявка'!$17:$17</definedName>
    <definedName name="_xlnm.Print_Titles" localSheetId="25">#REF!</definedName>
    <definedName name="_xlnm.Print_Titles" localSheetId="6">'Протокол № 503-1'!$13:$13</definedName>
    <definedName name="_xlnm.Print_Titles" localSheetId="12">'Протокол № 503-5'!$19:$19</definedName>
    <definedName name="_xlnm.Print_Titles" localSheetId="13">'Протокол № 503-6'!$19:$19</definedName>
    <definedName name="_xlnm.Print_Titles" localSheetId="18">'Протокол №500-10 заявка'!$18:$18</definedName>
    <definedName name="_xlnm.Print_Titles" localSheetId="20">'Протокол №500-12 заявка'!$22:$22</definedName>
    <definedName name="_xlnm.Print_Titles" localSheetId="23">'Протокол №500-13 п-с (пож.) '!$22:$22</definedName>
    <definedName name="_xlnm.Print_Titles" localSheetId="24">#REF!</definedName>
    <definedName name="_xlnm.Print_Titles" localSheetId="8">'Протокол №500-3 э'!$21:$21</definedName>
    <definedName name="_xlnm.Print_Titles" localSheetId="10">'Протокол №500-4 э'!$18:$18</definedName>
    <definedName name="_xlnm.Print_Titles" localSheetId="17">'Протокол №500-9 заявка'!$21:$21</definedName>
    <definedName name="_xlnm.Print_Titles" localSheetId="7">'Протокол №503-2'!$19:$19</definedName>
    <definedName name="_xlnm.Print_Titles" localSheetId="9">'Протокол №503-3'!$21:$21</definedName>
    <definedName name="_xlnm.Print_Titles" localSheetId="11">'Протокол №503-4'!$20:$20</definedName>
    <definedName name="_xlnm.Print_Titles" localSheetId="14">'Протокол №503-7'!$23:$23</definedName>
    <definedName name="_xlnm.Print_Titles" localSheetId="15">'Протокол №503-8'!$25:$25</definedName>
  </definedNames>
  <calcPr calcId="114210" fullCalcOnLoad="1"/>
</workbook>
</file>

<file path=xl/calcChain.xml><?xml version="1.0" encoding="utf-8"?>
<calcChain xmlns="http://schemas.openxmlformats.org/spreadsheetml/2006/main">
  <c r="V27" i="26"/>
  <c r="V25"/>
  <c r="V23"/>
  <c r="V16"/>
  <c r="Z13"/>
  <c r="U13"/>
  <c r="N13"/>
  <c r="J13"/>
  <c r="A13"/>
  <c r="F19" i="1"/>
  <c r="A5" i="26"/>
  <c r="X4"/>
  <c r="B4"/>
  <c r="Q3"/>
  <c r="B3"/>
  <c r="R2"/>
  <c r="R1"/>
  <c r="B1"/>
  <c r="X23" i="25"/>
  <c r="X21"/>
  <c r="X19"/>
  <c r="A10"/>
  <c r="V8"/>
  <c r="P8"/>
  <c r="K8"/>
  <c r="F8"/>
  <c r="D8"/>
  <c r="B8"/>
  <c r="F18" i="1"/>
  <c r="A5" i="25"/>
  <c r="Z4"/>
  <c r="B4"/>
  <c r="U3"/>
  <c r="B3"/>
  <c r="U2"/>
  <c r="U1"/>
  <c r="B1"/>
  <c r="X41" i="24"/>
  <c r="X39"/>
  <c r="X37"/>
  <c r="AC34"/>
  <c r="X34"/>
  <c r="T34"/>
  <c r="P34"/>
  <c r="L34"/>
  <c r="H34"/>
  <c r="D34"/>
  <c r="B34"/>
  <c r="AC33"/>
  <c r="X33"/>
  <c r="T33"/>
  <c r="P33"/>
  <c r="L33"/>
  <c r="H33"/>
  <c r="D33"/>
  <c r="B33"/>
  <c r="AC32"/>
  <c r="X32"/>
  <c r="T32"/>
  <c r="P32"/>
  <c r="L32"/>
  <c r="H32"/>
  <c r="D32"/>
  <c r="B32"/>
  <c r="N27"/>
  <c r="I27"/>
  <c r="N26"/>
  <c r="I26"/>
  <c r="N25"/>
  <c r="I25"/>
  <c r="N24"/>
  <c r="I24"/>
  <c r="N23"/>
  <c r="I23"/>
  <c r="A11"/>
  <c r="AA9"/>
  <c r="Y9"/>
  <c r="P9"/>
  <c r="O9"/>
  <c r="N9"/>
  <c r="F9"/>
  <c r="D9"/>
  <c r="C9"/>
  <c r="D14" i="1"/>
  <c r="A6" i="24"/>
  <c r="Z5"/>
  <c r="B5"/>
  <c r="U4"/>
  <c r="B4"/>
  <c r="U3"/>
  <c r="U2"/>
  <c r="B2"/>
  <c r="U22" i="23"/>
  <c r="U20"/>
  <c r="U18"/>
  <c r="A16"/>
  <c r="G13"/>
  <c r="H11"/>
  <c r="X5"/>
  <c r="B5"/>
  <c r="Q4"/>
  <c r="B4"/>
  <c r="R3"/>
  <c r="R2"/>
  <c r="B2"/>
  <c r="G21" i="22"/>
  <c r="M19"/>
  <c r="K19"/>
  <c r="J19"/>
  <c r="H19"/>
  <c r="F19"/>
  <c r="D19"/>
  <c r="C19"/>
  <c r="B19"/>
  <c r="M18"/>
  <c r="K18"/>
  <c r="J18"/>
  <c r="H18"/>
  <c r="F18"/>
  <c r="D18"/>
  <c r="C18"/>
  <c r="B18"/>
  <c r="M17"/>
  <c r="K17"/>
  <c r="J17"/>
  <c r="H17"/>
  <c r="F17"/>
  <c r="D17"/>
  <c r="C17"/>
  <c r="B17"/>
  <c r="M16"/>
  <c r="K16"/>
  <c r="J16"/>
  <c r="H16"/>
  <c r="F16"/>
  <c r="D16"/>
  <c r="C16"/>
  <c r="B16"/>
  <c r="M15"/>
  <c r="K15"/>
  <c r="J15"/>
  <c r="H15"/>
  <c r="F15"/>
  <c r="D15"/>
  <c r="C15"/>
  <c r="B15"/>
  <c r="M14"/>
  <c r="K14"/>
  <c r="J14"/>
  <c r="H14"/>
  <c r="F14"/>
  <c r="D14"/>
  <c r="C14"/>
  <c r="B14"/>
  <c r="M13"/>
  <c r="K13"/>
  <c r="J13"/>
  <c r="H13"/>
  <c r="F13"/>
  <c r="D13"/>
  <c r="C13"/>
  <c r="B13"/>
  <c r="M12"/>
  <c r="K12"/>
  <c r="J12"/>
  <c r="H12"/>
  <c r="F12"/>
  <c r="D12"/>
  <c r="C12"/>
  <c r="B12"/>
  <c r="F11"/>
  <c r="D11"/>
  <c r="F10"/>
  <c r="D10"/>
  <c r="F9"/>
  <c r="D9"/>
  <c r="M8"/>
  <c r="K8"/>
  <c r="J8"/>
  <c r="H8"/>
  <c r="F8"/>
  <c r="D8"/>
  <c r="C8"/>
  <c r="B8"/>
  <c r="B4"/>
  <c r="H3"/>
  <c r="B3"/>
  <c r="H2"/>
  <c r="H1"/>
  <c r="B1"/>
  <c r="X58" i="21"/>
  <c r="X56"/>
  <c r="X54"/>
  <c r="AC51"/>
  <c r="X51"/>
  <c r="T51"/>
  <c r="P51"/>
  <c r="L51"/>
  <c r="H51"/>
  <c r="D51"/>
  <c r="B51"/>
  <c r="AC50"/>
  <c r="X50"/>
  <c r="T50"/>
  <c r="P50"/>
  <c r="L50"/>
  <c r="H50"/>
  <c r="D50"/>
  <c r="B50"/>
  <c r="AC49"/>
  <c r="X49"/>
  <c r="T49"/>
  <c r="P49"/>
  <c r="L49"/>
  <c r="H49"/>
  <c r="D49"/>
  <c r="B49"/>
  <c r="Z42"/>
  <c r="X42"/>
  <c r="V42"/>
  <c r="T42"/>
  <c r="R42"/>
  <c r="P42"/>
  <c r="J42"/>
  <c r="G42"/>
  <c r="D42"/>
  <c r="Z40"/>
  <c r="X40"/>
  <c r="V40"/>
  <c r="T40"/>
  <c r="R40"/>
  <c r="P40"/>
  <c r="J40"/>
  <c r="G40"/>
  <c r="D40"/>
  <c r="Z38"/>
  <c r="X38"/>
  <c r="V38"/>
  <c r="T38"/>
  <c r="R38"/>
  <c r="P38"/>
  <c r="J38"/>
  <c r="G38"/>
  <c r="D38"/>
  <c r="Z36"/>
  <c r="X36"/>
  <c r="V36"/>
  <c r="T36"/>
  <c r="R36"/>
  <c r="P36"/>
  <c r="J36"/>
  <c r="G36"/>
  <c r="D36"/>
  <c r="Z34"/>
  <c r="X34"/>
  <c r="V34"/>
  <c r="T34"/>
  <c r="R34"/>
  <c r="P34"/>
  <c r="J34"/>
  <c r="G34"/>
  <c r="D34"/>
  <c r="Z32"/>
  <c r="X32"/>
  <c r="V32"/>
  <c r="T32"/>
  <c r="R32"/>
  <c r="P32"/>
  <c r="J32"/>
  <c r="G32"/>
  <c r="D32"/>
  <c r="Z30"/>
  <c r="X30"/>
  <c r="V30"/>
  <c r="T30"/>
  <c r="R30"/>
  <c r="P30"/>
  <c r="J30"/>
  <c r="G30"/>
  <c r="D30"/>
  <c r="Z28"/>
  <c r="X28"/>
  <c r="V28"/>
  <c r="T28"/>
  <c r="R28"/>
  <c r="P28"/>
  <c r="J28"/>
  <c r="G28"/>
  <c r="D28"/>
  <c r="Z26"/>
  <c r="X26"/>
  <c r="V26"/>
  <c r="T26"/>
  <c r="R26"/>
  <c r="P26"/>
  <c r="J26"/>
  <c r="G26"/>
  <c r="D26"/>
  <c r="Z24"/>
  <c r="X24"/>
  <c r="V24"/>
  <c r="T24"/>
  <c r="R24"/>
  <c r="P24"/>
  <c r="J24"/>
  <c r="G24"/>
  <c r="D24"/>
  <c r="A11"/>
  <c r="V9"/>
  <c r="P9"/>
  <c r="K9"/>
  <c r="F9"/>
  <c r="D9"/>
  <c r="B9"/>
  <c r="F17" i="1"/>
  <c r="A6" i="21"/>
  <c r="AA4"/>
  <c r="B4"/>
  <c r="V3"/>
  <c r="B3"/>
  <c r="V2"/>
  <c r="V1"/>
  <c r="B1"/>
  <c r="V60" i="20"/>
  <c r="V58"/>
  <c r="V56"/>
  <c r="A11"/>
  <c r="AB9"/>
  <c r="T9"/>
  <c r="L9"/>
  <c r="F16" i="1"/>
  <c r="A6" i="20"/>
  <c r="AA4"/>
  <c r="B4"/>
  <c r="V3"/>
  <c r="B3"/>
  <c r="V2"/>
  <c r="V1"/>
  <c r="B1"/>
  <c r="V38" i="19"/>
  <c r="V36"/>
  <c r="V34"/>
  <c r="AG31"/>
  <c r="Z31"/>
  <c r="V31"/>
  <c r="Q31"/>
  <c r="N31"/>
  <c r="J31"/>
  <c r="F31"/>
  <c r="C31"/>
  <c r="AG30"/>
  <c r="Z30"/>
  <c r="V30"/>
  <c r="Q30"/>
  <c r="N30"/>
  <c r="J30"/>
  <c r="F30"/>
  <c r="C30"/>
  <c r="AG29"/>
  <c r="Z29"/>
  <c r="V29"/>
  <c r="Q29"/>
  <c r="N29"/>
  <c r="J29"/>
  <c r="F29"/>
  <c r="C29"/>
  <c r="A12"/>
  <c r="AB10"/>
  <c r="T10"/>
  <c r="L10"/>
  <c r="F15" i="1"/>
  <c r="A6" i="19"/>
  <c r="AA4"/>
  <c r="B4"/>
  <c r="V3"/>
  <c r="B3"/>
  <c r="V2"/>
  <c r="V1"/>
  <c r="B1"/>
  <c r="X46" i="18"/>
  <c r="X44"/>
  <c r="X42"/>
  <c r="AF39"/>
  <c r="Z39"/>
  <c r="V39"/>
  <c r="R39"/>
  <c r="L39"/>
  <c r="H39"/>
  <c r="D39"/>
  <c r="B39"/>
  <c r="AF38"/>
  <c r="Z38"/>
  <c r="V38"/>
  <c r="R38"/>
  <c r="L38"/>
  <c r="H38"/>
  <c r="D38"/>
  <c r="B38"/>
  <c r="AF37"/>
  <c r="Z37"/>
  <c r="V37"/>
  <c r="R37"/>
  <c r="L37"/>
  <c r="H37"/>
  <c r="D37"/>
  <c r="B37"/>
  <c r="AF36"/>
  <c r="Z36"/>
  <c r="V36"/>
  <c r="R36"/>
  <c r="L36"/>
  <c r="H36"/>
  <c r="D36"/>
  <c r="B36"/>
  <c r="AF35"/>
  <c r="Z35"/>
  <c r="V35"/>
  <c r="R35"/>
  <c r="L35"/>
  <c r="H35"/>
  <c r="D35"/>
  <c r="B35"/>
  <c r="A10"/>
  <c r="V8"/>
  <c r="P8"/>
  <c r="K8"/>
  <c r="F8"/>
  <c r="D8"/>
  <c r="B8"/>
  <c r="F14" i="1"/>
  <c r="A5" i="18"/>
  <c r="Z4"/>
  <c r="B4"/>
  <c r="U3"/>
  <c r="B3"/>
  <c r="U2"/>
  <c r="U1"/>
  <c r="B1"/>
  <c r="Y35" i="17"/>
  <c r="Y33"/>
  <c r="Y31"/>
  <c r="P9"/>
  <c r="B31" i="1"/>
  <c r="AB4" i="17"/>
  <c r="P4"/>
  <c r="A4"/>
  <c r="S3"/>
  <c r="P3"/>
  <c r="K3"/>
  <c r="A3"/>
  <c r="T2"/>
  <c r="P2"/>
  <c r="T1"/>
  <c r="P1"/>
  <c r="A1"/>
  <c r="AA41" i="16"/>
  <c r="AA39"/>
  <c r="AA37"/>
  <c r="AG32"/>
  <c r="AA32"/>
  <c r="W32"/>
  <c r="R32"/>
  <c r="O32"/>
  <c r="L32"/>
  <c r="H32"/>
  <c r="B32"/>
  <c r="AG31"/>
  <c r="AA31"/>
  <c r="W31"/>
  <c r="R31"/>
  <c r="O31"/>
  <c r="L31"/>
  <c r="H31"/>
  <c r="B31"/>
  <c r="AG30"/>
  <c r="AA30"/>
  <c r="W30"/>
  <c r="R30"/>
  <c r="O30"/>
  <c r="L30"/>
  <c r="H30"/>
  <c r="B30"/>
  <c r="A10"/>
  <c r="AG8"/>
  <c r="AC8"/>
  <c r="U8"/>
  <c r="Q8"/>
  <c r="N8"/>
  <c r="I8"/>
  <c r="B8"/>
  <c r="F13" i="1"/>
  <c r="A5" i="16"/>
  <c r="AE4"/>
  <c r="B4"/>
  <c r="Y3"/>
  <c r="B3"/>
  <c r="Y2"/>
  <c r="Y1"/>
  <c r="B1"/>
  <c r="X43" i="15"/>
  <c r="X41"/>
  <c r="X39"/>
  <c r="AA34"/>
  <c r="V34"/>
  <c r="S34"/>
  <c r="P34"/>
  <c r="M34"/>
  <c r="I34"/>
  <c r="F34"/>
  <c r="B34"/>
  <c r="AA33"/>
  <c r="V33"/>
  <c r="S33"/>
  <c r="P33"/>
  <c r="M33"/>
  <c r="I33"/>
  <c r="F33"/>
  <c r="B33"/>
  <c r="AA32"/>
  <c r="V32"/>
  <c r="S32"/>
  <c r="P32"/>
  <c r="M32"/>
  <c r="I32"/>
  <c r="F32"/>
  <c r="B32"/>
  <c r="Z28"/>
  <c r="Z27"/>
  <c r="Z26"/>
  <c r="Z25"/>
  <c r="Z24"/>
  <c r="A10"/>
  <c r="Z8"/>
  <c r="P8"/>
  <c r="J8"/>
  <c r="F12" i="1"/>
  <c r="A5" i="15"/>
  <c r="Z4"/>
  <c r="B4"/>
  <c r="V3"/>
  <c r="B3"/>
  <c r="V2"/>
  <c r="V1"/>
  <c r="B1"/>
  <c r="AD328" i="14"/>
  <c r="AD326"/>
  <c r="AD324"/>
  <c r="AG320"/>
  <c r="AB320"/>
  <c r="X320"/>
  <c r="T320"/>
  <c r="P320"/>
  <c r="L320"/>
  <c r="H320"/>
  <c r="B320"/>
  <c r="AG319"/>
  <c r="AB319"/>
  <c r="X319"/>
  <c r="T319"/>
  <c r="P319"/>
  <c r="L319"/>
  <c r="H319"/>
  <c r="B319"/>
  <c r="AG318"/>
  <c r="AB318"/>
  <c r="X318"/>
  <c r="T318"/>
  <c r="P318"/>
  <c r="L318"/>
  <c r="H318"/>
  <c r="B318"/>
  <c r="AQ314"/>
  <c r="AH314"/>
  <c r="AE314"/>
  <c r="AC314"/>
  <c r="R314"/>
  <c r="Z314"/>
  <c r="L314"/>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Q313"/>
  <c r="AH313"/>
  <c r="AE313"/>
  <c r="AC313"/>
  <c r="R313"/>
  <c r="Z313"/>
  <c r="L313"/>
  <c r="AQ312"/>
  <c r="AH312"/>
  <c r="AE312"/>
  <c r="AC312"/>
  <c r="R312"/>
  <c r="Z312"/>
  <c r="L312"/>
  <c r="AQ311"/>
  <c r="AH311"/>
  <c r="AE311"/>
  <c r="AC311"/>
  <c r="R311"/>
  <c r="Z311"/>
  <c r="L311"/>
  <c r="AQ310"/>
  <c r="AH310"/>
  <c r="AE310"/>
  <c r="AC310"/>
  <c r="R310"/>
  <c r="Z310"/>
  <c r="L310"/>
  <c r="AQ309"/>
  <c r="AH309"/>
  <c r="AE309"/>
  <c r="AC309"/>
  <c r="R309"/>
  <c r="Z309"/>
  <c r="L309"/>
  <c r="AQ308"/>
  <c r="AH308"/>
  <c r="AE308"/>
  <c r="AC308"/>
  <c r="R308"/>
  <c r="Z308"/>
  <c r="L308"/>
  <c r="AQ307"/>
  <c r="AH307"/>
  <c r="AE307"/>
  <c r="AC307"/>
  <c r="R307"/>
  <c r="Z307"/>
  <c r="L307"/>
  <c r="AQ306"/>
  <c r="AH306"/>
  <c r="AE306"/>
  <c r="AC306"/>
  <c r="R306"/>
  <c r="Z306"/>
  <c r="L306"/>
  <c r="AQ305"/>
  <c r="AH305"/>
  <c r="AE305"/>
  <c r="AC305"/>
  <c r="R305"/>
  <c r="Z305"/>
  <c r="L305"/>
  <c r="AQ304"/>
  <c r="AH304"/>
  <c r="AE304"/>
  <c r="AC304"/>
  <c r="R304"/>
  <c r="Z304"/>
  <c r="L304"/>
  <c r="AQ303"/>
  <c r="AH303"/>
  <c r="AE303"/>
  <c r="AC303"/>
  <c r="R303"/>
  <c r="Z303"/>
  <c r="L303"/>
  <c r="AQ302"/>
  <c r="AH302"/>
  <c r="AE302"/>
  <c r="AC302"/>
  <c r="R302"/>
  <c r="Z302"/>
  <c r="L302"/>
  <c r="AQ301"/>
  <c r="AH301"/>
  <c r="AE301"/>
  <c r="AC301"/>
  <c r="R301"/>
  <c r="Z301"/>
  <c r="L301"/>
  <c r="AQ300"/>
  <c r="AH300"/>
  <c r="AE300"/>
  <c r="AC300"/>
  <c r="R300"/>
  <c r="Z300"/>
  <c r="L300"/>
  <c r="AQ299"/>
  <c r="AH299"/>
  <c r="AE299"/>
  <c r="AC299"/>
  <c r="R299"/>
  <c r="Z299"/>
  <c r="L299"/>
  <c r="AQ298"/>
  <c r="AH298"/>
  <c r="AE298"/>
  <c r="AC298"/>
  <c r="R298"/>
  <c r="Z298"/>
  <c r="L298"/>
  <c r="AQ297"/>
  <c r="AH297"/>
  <c r="AE297"/>
  <c r="AC297"/>
  <c r="R297"/>
  <c r="Z297"/>
  <c r="L297"/>
  <c r="AQ296"/>
  <c r="AH296"/>
  <c r="AE296"/>
  <c r="AC296"/>
  <c r="R296"/>
  <c r="Z296"/>
  <c r="L296"/>
  <c r="AQ295"/>
  <c r="AH295"/>
  <c r="AE295"/>
  <c r="AC295"/>
  <c r="R295"/>
  <c r="Z295"/>
  <c r="L295"/>
  <c r="AQ294"/>
  <c r="AH294"/>
  <c r="AE294"/>
  <c r="AC294"/>
  <c r="R294"/>
  <c r="Z294"/>
  <c r="L294"/>
  <c r="AQ293"/>
  <c r="AH293"/>
  <c r="AE293"/>
  <c r="AC293"/>
  <c r="R293"/>
  <c r="Z293"/>
  <c r="L293"/>
  <c r="AQ292"/>
  <c r="AH292"/>
  <c r="AE292"/>
  <c r="AC292"/>
  <c r="R292"/>
  <c r="Z292"/>
  <c r="L292"/>
  <c r="AQ291"/>
  <c r="AH291"/>
  <c r="AE291"/>
  <c r="AC291"/>
  <c r="R291"/>
  <c r="Z291"/>
  <c r="L291"/>
  <c r="AQ290"/>
  <c r="AH290"/>
  <c r="AE290"/>
  <c r="AC290"/>
  <c r="R290"/>
  <c r="Z290"/>
  <c r="L290"/>
  <c r="AQ289"/>
  <c r="AH289"/>
  <c r="AE289"/>
  <c r="AC289"/>
  <c r="R289"/>
  <c r="Z289"/>
  <c r="L289"/>
  <c r="AQ288"/>
  <c r="AH288"/>
  <c r="AE288"/>
  <c r="AC288"/>
  <c r="R288"/>
  <c r="Z288"/>
  <c r="L288"/>
  <c r="AQ287"/>
  <c r="AH287"/>
  <c r="AE287"/>
  <c r="AC287"/>
  <c r="R287"/>
  <c r="Z287"/>
  <c r="L287"/>
  <c r="AQ286"/>
  <c r="AH286"/>
  <c r="AE286"/>
  <c r="AC286"/>
  <c r="R286"/>
  <c r="Z286"/>
  <c r="L286"/>
  <c r="AQ285"/>
  <c r="AH285"/>
  <c r="AE285"/>
  <c r="AC285"/>
  <c r="R285"/>
  <c r="Z285"/>
  <c r="L285"/>
  <c r="AQ284"/>
  <c r="AH284"/>
  <c r="AE284"/>
  <c r="AC284"/>
  <c r="R284"/>
  <c r="Z284"/>
  <c r="L284"/>
  <c r="AQ283"/>
  <c r="AH283"/>
  <c r="AE283"/>
  <c r="AC283"/>
  <c r="R283"/>
  <c r="Z283"/>
  <c r="L283"/>
  <c r="AQ282"/>
  <c r="AH282"/>
  <c r="AE282"/>
  <c r="AC282"/>
  <c r="R282"/>
  <c r="Z282"/>
  <c r="L282"/>
  <c r="AQ281"/>
  <c r="AH281"/>
  <c r="AE281"/>
  <c r="AC281"/>
  <c r="R281"/>
  <c r="Z281"/>
  <c r="L281"/>
  <c r="AQ280"/>
  <c r="AH280"/>
  <c r="AE280"/>
  <c r="AC280"/>
  <c r="R280"/>
  <c r="Z280"/>
  <c r="L280"/>
  <c r="AQ279"/>
  <c r="AH279"/>
  <c r="AE279"/>
  <c r="AC279"/>
  <c r="R279"/>
  <c r="Z279"/>
  <c r="L279"/>
  <c r="AQ278"/>
  <c r="AH278"/>
  <c r="AE278"/>
  <c r="AC278"/>
  <c r="R278"/>
  <c r="Z278"/>
  <c r="L278"/>
  <c r="AQ277"/>
  <c r="AH277"/>
  <c r="AE277"/>
  <c r="AC277"/>
  <c r="R277"/>
  <c r="Z277"/>
  <c r="L277"/>
  <c r="AQ276"/>
  <c r="AH276"/>
  <c r="AE276"/>
  <c r="AC276"/>
  <c r="R276"/>
  <c r="Z276"/>
  <c r="L276"/>
  <c r="AQ275"/>
  <c r="AH275"/>
  <c r="AE275"/>
  <c r="AC275"/>
  <c r="R275"/>
  <c r="Z275"/>
  <c r="L275"/>
  <c r="AQ274"/>
  <c r="AH274"/>
  <c r="AE274"/>
  <c r="AC274"/>
  <c r="R274"/>
  <c r="Z274"/>
  <c r="L274"/>
  <c r="AQ273"/>
  <c r="AH273"/>
  <c r="AE273"/>
  <c r="AC273"/>
  <c r="R273"/>
  <c r="Z273"/>
  <c r="L273"/>
  <c r="AQ272"/>
  <c r="AH272"/>
  <c r="AE272"/>
  <c r="AC272"/>
  <c r="R272"/>
  <c r="Z272"/>
  <c r="L272"/>
  <c r="AQ271"/>
  <c r="AH271"/>
  <c r="AE271"/>
  <c r="AC271"/>
  <c r="R271"/>
  <c r="Z271"/>
  <c r="L271"/>
  <c r="AQ270"/>
  <c r="AH270"/>
  <c r="AE270"/>
  <c r="AC270"/>
  <c r="R270"/>
  <c r="Z270"/>
  <c r="L270"/>
  <c r="AQ269"/>
  <c r="AH269"/>
  <c r="AE269"/>
  <c r="AC269"/>
  <c r="R269"/>
  <c r="Z269"/>
  <c r="L269"/>
  <c r="AQ268"/>
  <c r="AH268"/>
  <c r="AE268"/>
  <c r="AC268"/>
  <c r="R268"/>
  <c r="Z268"/>
  <c r="L268"/>
  <c r="AQ267"/>
  <c r="AH267"/>
  <c r="AE267"/>
  <c r="AC267"/>
  <c r="R267"/>
  <c r="Z267"/>
  <c r="L267"/>
  <c r="AQ266"/>
  <c r="AH266"/>
  <c r="AE266"/>
  <c r="AC266"/>
  <c r="R266"/>
  <c r="Z266"/>
  <c r="L266"/>
  <c r="AQ265"/>
  <c r="AH265"/>
  <c r="AE265"/>
  <c r="AC265"/>
  <c r="R265"/>
  <c r="Z265"/>
  <c r="L265"/>
  <c r="AQ264"/>
  <c r="AH264"/>
  <c r="AE264"/>
  <c r="AC264"/>
  <c r="R264"/>
  <c r="Z264"/>
  <c r="L264"/>
  <c r="AQ263"/>
  <c r="AH263"/>
  <c r="AE263"/>
  <c r="AC263"/>
  <c r="R263"/>
  <c r="Z263"/>
  <c r="L263"/>
  <c r="AQ262"/>
  <c r="AH262"/>
  <c r="AE262"/>
  <c r="AC262"/>
  <c r="R262"/>
  <c r="Z262"/>
  <c r="L262"/>
  <c r="AQ261"/>
  <c r="AH261"/>
  <c r="AE261"/>
  <c r="AC261"/>
  <c r="R261"/>
  <c r="Z261"/>
  <c r="L261"/>
  <c r="AQ260"/>
  <c r="AH260"/>
  <c r="AE260"/>
  <c r="AC260"/>
  <c r="R260"/>
  <c r="Z260"/>
  <c r="L260"/>
  <c r="AQ259"/>
  <c r="AH259"/>
  <c r="AE259"/>
  <c r="AC259"/>
  <c r="R259"/>
  <c r="Z259"/>
  <c r="L259"/>
  <c r="AQ258"/>
  <c r="AH258"/>
  <c r="AE258"/>
  <c r="AC258"/>
  <c r="R258"/>
  <c r="Z258"/>
  <c r="L258"/>
  <c r="AQ257"/>
  <c r="AH257"/>
  <c r="AE257"/>
  <c r="AC257"/>
  <c r="R257"/>
  <c r="Z257"/>
  <c r="L257"/>
  <c r="AQ256"/>
  <c r="AH256"/>
  <c r="AE256"/>
  <c r="AC256"/>
  <c r="R256"/>
  <c r="Z256"/>
  <c r="L256"/>
  <c r="AQ255"/>
  <c r="AH255"/>
  <c r="AE255"/>
  <c r="AC255"/>
  <c r="R255"/>
  <c r="Z255"/>
  <c r="L255"/>
  <c r="AQ254"/>
  <c r="AH254"/>
  <c r="AE254"/>
  <c r="AC254"/>
  <c r="R254"/>
  <c r="Z254"/>
  <c r="L254"/>
  <c r="AQ253"/>
  <c r="AH253"/>
  <c r="AE253"/>
  <c r="AC253"/>
  <c r="R253"/>
  <c r="Z253"/>
  <c r="L253"/>
  <c r="AQ252"/>
  <c r="AH252"/>
  <c r="AE252"/>
  <c r="AC252"/>
  <c r="R252"/>
  <c r="Z252"/>
  <c r="L252"/>
  <c r="AQ251"/>
  <c r="AH251"/>
  <c r="AE251"/>
  <c r="AC251"/>
  <c r="R251"/>
  <c r="Z251"/>
  <c r="L251"/>
  <c r="AQ250"/>
  <c r="AH250"/>
  <c r="AE250"/>
  <c r="AC250"/>
  <c r="R250"/>
  <c r="Z250"/>
  <c r="L250"/>
  <c r="AQ249"/>
  <c r="AH249"/>
  <c r="AE249"/>
  <c r="AC249"/>
  <c r="R249"/>
  <c r="Z249"/>
  <c r="L249"/>
  <c r="AQ248"/>
  <c r="AH248"/>
  <c r="AE248"/>
  <c r="AC248"/>
  <c r="R248"/>
  <c r="Z248"/>
  <c r="L248"/>
  <c r="AQ247"/>
  <c r="AH247"/>
  <c r="AE247"/>
  <c r="AC247"/>
  <c r="R247"/>
  <c r="Z247"/>
  <c r="L247"/>
  <c r="AQ246"/>
  <c r="AH246"/>
  <c r="AE246"/>
  <c r="AC246"/>
  <c r="R246"/>
  <c r="Z246"/>
  <c r="L246"/>
  <c r="AQ245"/>
  <c r="AH245"/>
  <c r="AE245"/>
  <c r="AC245"/>
  <c r="R245"/>
  <c r="Z245"/>
  <c r="L245"/>
  <c r="AQ244"/>
  <c r="AH244"/>
  <c r="AE244"/>
  <c r="AC244"/>
  <c r="R244"/>
  <c r="Z244"/>
  <c r="L244"/>
  <c r="AQ243"/>
  <c r="AH243"/>
  <c r="AE243"/>
  <c r="AC243"/>
  <c r="R243"/>
  <c r="Z243"/>
  <c r="L243"/>
  <c r="AQ242"/>
  <c r="AH242"/>
  <c r="AE242"/>
  <c r="AC242"/>
  <c r="R242"/>
  <c r="Z242"/>
  <c r="L242"/>
  <c r="AQ241"/>
  <c r="AH241"/>
  <c r="AE241"/>
  <c r="AC241"/>
  <c r="R241"/>
  <c r="Z241"/>
  <c r="L241"/>
  <c r="AQ240"/>
  <c r="AH240"/>
  <c r="AE240"/>
  <c r="AC240"/>
  <c r="R240"/>
  <c r="Z240"/>
  <c r="L240"/>
  <c r="AQ239"/>
  <c r="AH239"/>
  <c r="AE239"/>
  <c r="AC239"/>
  <c r="R239"/>
  <c r="Z239"/>
  <c r="L239"/>
  <c r="AQ238"/>
  <c r="AH238"/>
  <c r="AE238"/>
  <c r="AC238"/>
  <c r="R238"/>
  <c r="Z238"/>
  <c r="L238"/>
  <c r="AQ237"/>
  <c r="AH237"/>
  <c r="AE237"/>
  <c r="AC237"/>
  <c r="R237"/>
  <c r="Z237"/>
  <c r="L237"/>
  <c r="AQ236"/>
  <c r="AH236"/>
  <c r="AE236"/>
  <c r="AC236"/>
  <c r="R236"/>
  <c r="Z236"/>
  <c r="L236"/>
  <c r="AQ235"/>
  <c r="AH235"/>
  <c r="AE235"/>
  <c r="AC235"/>
  <c r="R235"/>
  <c r="Z235"/>
  <c r="L235"/>
  <c r="AQ234"/>
  <c r="AH234"/>
  <c r="AE234"/>
  <c r="AC234"/>
  <c r="R234"/>
  <c r="Z234"/>
  <c r="L234"/>
  <c r="AQ233"/>
  <c r="AH233"/>
  <c r="AE233"/>
  <c r="AC233"/>
  <c r="R233"/>
  <c r="Z233"/>
  <c r="L233"/>
  <c r="AQ232"/>
  <c r="AH232"/>
  <c r="AE232"/>
  <c r="AC232"/>
  <c r="R232"/>
  <c r="Z232"/>
  <c r="L232"/>
  <c r="AQ231"/>
  <c r="AH231"/>
  <c r="AE231"/>
  <c r="AC231"/>
  <c r="R231"/>
  <c r="Z231"/>
  <c r="L231"/>
  <c r="A230"/>
  <c r="AQ229"/>
  <c r="AH229"/>
  <c r="AE229"/>
  <c r="AC229"/>
  <c r="R229"/>
  <c r="Z229"/>
  <c r="L229"/>
  <c r="A227"/>
  <c r="A228"/>
  <c r="A229"/>
  <c r="AQ228"/>
  <c r="AH228"/>
  <c r="AE228"/>
  <c r="AC228"/>
  <c r="R228"/>
  <c r="Z228"/>
  <c r="L228"/>
  <c r="AQ227"/>
  <c r="AH227"/>
  <c r="AE227"/>
  <c r="AC227"/>
  <c r="R227"/>
  <c r="Z227"/>
  <c r="L227"/>
  <c r="AQ226"/>
  <c r="AH226"/>
  <c r="AE226"/>
  <c r="AC226"/>
  <c r="R226"/>
  <c r="Z226"/>
  <c r="L226"/>
  <c r="A225"/>
  <c r="AQ224"/>
  <c r="AH224"/>
  <c r="AE224"/>
  <c r="AC224"/>
  <c r="R224"/>
  <c r="Z224"/>
  <c r="L224"/>
  <c r="A218"/>
  <c r="A219"/>
  <c r="A220"/>
  <c r="A221"/>
  <c r="A222"/>
  <c r="A223"/>
  <c r="A224"/>
  <c r="AQ223"/>
  <c r="AH223"/>
  <c r="AE223"/>
  <c r="AC223"/>
  <c r="R223"/>
  <c r="Z223"/>
  <c r="L223"/>
  <c r="AQ222"/>
  <c r="AH222"/>
  <c r="AE222"/>
  <c r="AC222"/>
  <c r="R222"/>
  <c r="Z222"/>
  <c r="L222"/>
  <c r="AQ221"/>
  <c r="AH221"/>
  <c r="AE221"/>
  <c r="AC221"/>
  <c r="R221"/>
  <c r="Z221"/>
  <c r="L221"/>
  <c r="AQ220"/>
  <c r="AH220"/>
  <c r="AE220"/>
  <c r="AC220"/>
  <c r="R220"/>
  <c r="Z220"/>
  <c r="L220"/>
  <c r="AQ219"/>
  <c r="AH219"/>
  <c r="AE219"/>
  <c r="AC219"/>
  <c r="R219"/>
  <c r="Z219"/>
  <c r="L219"/>
  <c r="AQ218"/>
  <c r="AH218"/>
  <c r="AE218"/>
  <c r="AC218"/>
  <c r="R218"/>
  <c r="Z218"/>
  <c r="L218"/>
  <c r="AQ217"/>
  <c r="AH217"/>
  <c r="AE217"/>
  <c r="AC217"/>
  <c r="R217"/>
  <c r="Z217"/>
  <c r="L217"/>
  <c r="A370" i="10"/>
  <c r="A151" i="12"/>
  <c r="A216" i="14"/>
  <c r="A357" i="10"/>
  <c r="A145" i="12"/>
  <c r="A215" i="14"/>
  <c r="AQ214"/>
  <c r="AH214"/>
  <c r="AE214"/>
  <c r="AC214"/>
  <c r="R214"/>
  <c r="Z214"/>
  <c r="L214"/>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Q213"/>
  <c r="AH213"/>
  <c r="AE213"/>
  <c r="AC213"/>
  <c r="R213"/>
  <c r="Z213"/>
  <c r="L213"/>
  <c r="AQ212"/>
  <c r="AH212"/>
  <c r="AE212"/>
  <c r="AC212"/>
  <c r="R212"/>
  <c r="Z212"/>
  <c r="L212"/>
  <c r="AQ211"/>
  <c r="AH211"/>
  <c r="AE211"/>
  <c r="AC211"/>
  <c r="R211"/>
  <c r="Z211"/>
  <c r="L211"/>
  <c r="AQ210"/>
  <c r="AH210"/>
  <c r="AE210"/>
  <c r="AC210"/>
  <c r="R210"/>
  <c r="Z210"/>
  <c r="L210"/>
  <c r="AQ209"/>
  <c r="AH209"/>
  <c r="AE209"/>
  <c r="AC209"/>
  <c r="R209"/>
  <c r="Z209"/>
  <c r="L209"/>
  <c r="AQ208"/>
  <c r="AH208"/>
  <c r="AE208"/>
  <c r="AC208"/>
  <c r="R208"/>
  <c r="Z208"/>
  <c r="L208"/>
  <c r="AQ207"/>
  <c r="AH207"/>
  <c r="AE207"/>
  <c r="AC207"/>
  <c r="R207"/>
  <c r="Z207"/>
  <c r="L207"/>
  <c r="AQ206"/>
  <c r="AH206"/>
  <c r="AE206"/>
  <c r="AC206"/>
  <c r="R206"/>
  <c r="Z206"/>
  <c r="L206"/>
  <c r="AQ205"/>
  <c r="AH205"/>
  <c r="AE205"/>
  <c r="AC205"/>
  <c r="R205"/>
  <c r="Z205"/>
  <c r="L205"/>
  <c r="AQ204"/>
  <c r="AH204"/>
  <c r="AE204"/>
  <c r="AC204"/>
  <c r="R204"/>
  <c r="Z204"/>
  <c r="L204"/>
  <c r="AQ203"/>
  <c r="AH203"/>
  <c r="AE203"/>
  <c r="AC203"/>
  <c r="R203"/>
  <c r="Z203"/>
  <c r="L203"/>
  <c r="AQ202"/>
  <c r="AH202"/>
  <c r="AE202"/>
  <c r="AC202"/>
  <c r="R202"/>
  <c r="Z202"/>
  <c r="L202"/>
  <c r="AQ201"/>
  <c r="AH201"/>
  <c r="AE201"/>
  <c r="AC201"/>
  <c r="R201"/>
  <c r="Z201"/>
  <c r="L201"/>
  <c r="AQ200"/>
  <c r="AH200"/>
  <c r="AE200"/>
  <c r="AC200"/>
  <c r="R200"/>
  <c r="Z200"/>
  <c r="L200"/>
  <c r="AQ199"/>
  <c r="AH199"/>
  <c r="AE199"/>
  <c r="AC199"/>
  <c r="R199"/>
  <c r="Z199"/>
  <c r="L199"/>
  <c r="AQ198"/>
  <c r="AH198"/>
  <c r="AE198"/>
  <c r="AC198"/>
  <c r="R198"/>
  <c r="Z198"/>
  <c r="L198"/>
  <c r="AQ197"/>
  <c r="AH197"/>
  <c r="AE197"/>
  <c r="AC197"/>
  <c r="R197"/>
  <c r="Z197"/>
  <c r="L197"/>
  <c r="AQ196"/>
  <c r="AH196"/>
  <c r="AE196"/>
  <c r="AC196"/>
  <c r="R196"/>
  <c r="Z196"/>
  <c r="L196"/>
  <c r="AQ195"/>
  <c r="AH195"/>
  <c r="AE195"/>
  <c r="AC195"/>
  <c r="R195"/>
  <c r="Z195"/>
  <c r="L195"/>
  <c r="AQ194"/>
  <c r="AH194"/>
  <c r="AE194"/>
  <c r="AC194"/>
  <c r="R194"/>
  <c r="Z194"/>
  <c r="L194"/>
  <c r="AQ193"/>
  <c r="AH193"/>
  <c r="AE193"/>
  <c r="AC193"/>
  <c r="R193"/>
  <c r="Z193"/>
  <c r="L193"/>
  <c r="AQ192"/>
  <c r="AH192"/>
  <c r="AE192"/>
  <c r="AC192"/>
  <c r="R192"/>
  <c r="Z192"/>
  <c r="L192"/>
  <c r="AQ191"/>
  <c r="AH191"/>
  <c r="AE191"/>
  <c r="AC191"/>
  <c r="R191"/>
  <c r="Z191"/>
  <c r="L191"/>
  <c r="AQ190"/>
  <c r="AH190"/>
  <c r="AE190"/>
  <c r="AC190"/>
  <c r="R190"/>
  <c r="Z190"/>
  <c r="L190"/>
  <c r="AQ189"/>
  <c r="AH189"/>
  <c r="AE189"/>
  <c r="AC189"/>
  <c r="R189"/>
  <c r="Z189"/>
  <c r="L189"/>
  <c r="AQ188"/>
  <c r="AH188"/>
  <c r="AE188"/>
  <c r="AC188"/>
  <c r="R188"/>
  <c r="Z188"/>
  <c r="L188"/>
  <c r="AQ187"/>
  <c r="AH187"/>
  <c r="AE187"/>
  <c r="AC187"/>
  <c r="R187"/>
  <c r="Z187"/>
  <c r="L187"/>
  <c r="AQ186"/>
  <c r="AH186"/>
  <c r="AE186"/>
  <c r="AC186"/>
  <c r="R186"/>
  <c r="Z186"/>
  <c r="L186"/>
  <c r="AQ185"/>
  <c r="AH185"/>
  <c r="AE185"/>
  <c r="AC185"/>
  <c r="R185"/>
  <c r="Z185"/>
  <c r="L185"/>
  <c r="AQ184"/>
  <c r="AH184"/>
  <c r="AE184"/>
  <c r="AC184"/>
  <c r="R184"/>
  <c r="Z184"/>
  <c r="L184"/>
  <c r="AQ183"/>
  <c r="AH183"/>
  <c r="AE183"/>
  <c r="AC183"/>
  <c r="R183"/>
  <c r="Z183"/>
  <c r="L183"/>
  <c r="AQ182"/>
  <c r="AH182"/>
  <c r="AE182"/>
  <c r="AC182"/>
  <c r="R182"/>
  <c r="Z182"/>
  <c r="L182"/>
  <c r="AQ181"/>
  <c r="AH181"/>
  <c r="AE181"/>
  <c r="AC181"/>
  <c r="R181"/>
  <c r="Z181"/>
  <c r="L181"/>
  <c r="AQ180"/>
  <c r="AH180"/>
  <c r="AE180"/>
  <c r="AC180"/>
  <c r="R180"/>
  <c r="Z180"/>
  <c r="L180"/>
  <c r="AQ179"/>
  <c r="AH179"/>
  <c r="AE179"/>
  <c r="AC179"/>
  <c r="R179"/>
  <c r="Z179"/>
  <c r="L179"/>
  <c r="AQ178"/>
  <c r="AH178"/>
  <c r="AE178"/>
  <c r="AC178"/>
  <c r="R178"/>
  <c r="Z178"/>
  <c r="L178"/>
  <c r="AQ177"/>
  <c r="AH177"/>
  <c r="AE177"/>
  <c r="AC177"/>
  <c r="R177"/>
  <c r="Z177"/>
  <c r="L177"/>
  <c r="AQ176"/>
  <c r="AH176"/>
  <c r="AE176"/>
  <c r="AC176"/>
  <c r="R176"/>
  <c r="Z176"/>
  <c r="L176"/>
  <c r="AQ175"/>
  <c r="AH175"/>
  <c r="AE175"/>
  <c r="AC175"/>
  <c r="R175"/>
  <c r="Z175"/>
  <c r="L175"/>
  <c r="AQ174"/>
  <c r="AH174"/>
  <c r="AE174"/>
  <c r="AC174"/>
  <c r="R174"/>
  <c r="Z174"/>
  <c r="L174"/>
  <c r="AQ173"/>
  <c r="AH173"/>
  <c r="AE173"/>
  <c r="AC173"/>
  <c r="R173"/>
  <c r="Z173"/>
  <c r="L173"/>
  <c r="AQ172"/>
  <c r="AH172"/>
  <c r="AE172"/>
  <c r="AC172"/>
  <c r="R172"/>
  <c r="Z172"/>
  <c r="L172"/>
  <c r="AQ171"/>
  <c r="AH171"/>
  <c r="AE171"/>
  <c r="AC171"/>
  <c r="R171"/>
  <c r="Z171"/>
  <c r="L171"/>
  <c r="A290" i="10"/>
  <c r="A170" i="14"/>
  <c r="AQ169"/>
  <c r="AH169"/>
  <c r="AE169"/>
  <c r="AC169"/>
  <c r="R169"/>
  <c r="Z169"/>
  <c r="L169"/>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Q168"/>
  <c r="AH168"/>
  <c r="AE168"/>
  <c r="AC168"/>
  <c r="R168"/>
  <c r="Z168"/>
  <c r="L168"/>
  <c r="AQ167"/>
  <c r="AH167"/>
  <c r="AE167"/>
  <c r="AC167"/>
  <c r="R167"/>
  <c r="Z167"/>
  <c r="L167"/>
  <c r="AQ166"/>
  <c r="AH166"/>
  <c r="AE166"/>
  <c r="AC166"/>
  <c r="R166"/>
  <c r="Z166"/>
  <c r="L166"/>
  <c r="AQ165"/>
  <c r="AH165"/>
  <c r="AE165"/>
  <c r="AC165"/>
  <c r="R165"/>
  <c r="Z165"/>
  <c r="L165"/>
  <c r="AQ164"/>
  <c r="AH164"/>
  <c r="AE164"/>
  <c r="AC164"/>
  <c r="R164"/>
  <c r="Z164"/>
  <c r="L164"/>
  <c r="AQ163"/>
  <c r="AH163"/>
  <c r="AE163"/>
  <c r="AC163"/>
  <c r="R163"/>
  <c r="Z163"/>
  <c r="L163"/>
  <c r="AQ162"/>
  <c r="AH162"/>
  <c r="AE162"/>
  <c r="AC162"/>
  <c r="R162"/>
  <c r="Z162"/>
  <c r="L162"/>
  <c r="AQ161"/>
  <c r="AH161"/>
  <c r="AE161"/>
  <c r="AC161"/>
  <c r="R161"/>
  <c r="Z161"/>
  <c r="L161"/>
  <c r="AQ160"/>
  <c r="AH160"/>
  <c r="AE160"/>
  <c r="AC160"/>
  <c r="R160"/>
  <c r="Z160"/>
  <c r="L160"/>
  <c r="AQ159"/>
  <c r="AH159"/>
  <c r="AE159"/>
  <c r="AC159"/>
  <c r="R159"/>
  <c r="Z159"/>
  <c r="L159"/>
  <c r="AQ158"/>
  <c r="AH158"/>
  <c r="AE158"/>
  <c r="AC158"/>
  <c r="R158"/>
  <c r="Z158"/>
  <c r="L158"/>
  <c r="AQ157"/>
  <c r="AH157"/>
  <c r="AE157"/>
  <c r="AC157"/>
  <c r="R157"/>
  <c r="Z157"/>
  <c r="L157"/>
  <c r="AQ156"/>
  <c r="AH156"/>
  <c r="AE156"/>
  <c r="AC156"/>
  <c r="R156"/>
  <c r="Z156"/>
  <c r="L156"/>
  <c r="AQ155"/>
  <c r="AH155"/>
  <c r="AE155"/>
  <c r="AC155"/>
  <c r="R155"/>
  <c r="Z155"/>
  <c r="L155"/>
  <c r="AQ154"/>
  <c r="AH154"/>
  <c r="AE154"/>
  <c r="AC154"/>
  <c r="R154"/>
  <c r="Z154"/>
  <c r="L154"/>
  <c r="AQ153"/>
  <c r="AH153"/>
  <c r="AE153"/>
  <c r="AC153"/>
  <c r="R153"/>
  <c r="Z153"/>
  <c r="L153"/>
  <c r="AQ152"/>
  <c r="AH152"/>
  <c r="AE152"/>
  <c r="AC152"/>
  <c r="R152"/>
  <c r="Z152"/>
  <c r="L152"/>
  <c r="AQ151"/>
  <c r="AH151"/>
  <c r="AE151"/>
  <c r="AC151"/>
  <c r="R151"/>
  <c r="Z151"/>
  <c r="L151"/>
  <c r="AQ150"/>
  <c r="AH150"/>
  <c r="AE150"/>
  <c r="AC150"/>
  <c r="R150"/>
  <c r="Z150"/>
  <c r="L150"/>
  <c r="AQ149"/>
  <c r="AH149"/>
  <c r="AE149"/>
  <c r="AC149"/>
  <c r="R149"/>
  <c r="Z149"/>
  <c r="L149"/>
  <c r="AQ148"/>
  <c r="AH148"/>
  <c r="AE148"/>
  <c r="AC148"/>
  <c r="R148"/>
  <c r="Z148"/>
  <c r="L148"/>
  <c r="AQ147"/>
  <c r="AH147"/>
  <c r="AE147"/>
  <c r="AC147"/>
  <c r="R147"/>
  <c r="Z147"/>
  <c r="L147"/>
  <c r="AQ146"/>
  <c r="AH146"/>
  <c r="AE146"/>
  <c r="AC146"/>
  <c r="R146"/>
  <c r="Z146"/>
  <c r="L146"/>
  <c r="AQ145"/>
  <c r="AH145"/>
  <c r="AE145"/>
  <c r="AC145"/>
  <c r="R145"/>
  <c r="Z145"/>
  <c r="L145"/>
  <c r="AQ144"/>
  <c r="AH144"/>
  <c r="AE144"/>
  <c r="AC144"/>
  <c r="R144"/>
  <c r="Z144"/>
  <c r="L144"/>
  <c r="AQ143"/>
  <c r="AH143"/>
  <c r="AE143"/>
  <c r="AC143"/>
  <c r="R143"/>
  <c r="Z143"/>
  <c r="L143"/>
  <c r="AQ142"/>
  <c r="AH142"/>
  <c r="AE142"/>
  <c r="AC142"/>
  <c r="R142"/>
  <c r="Z142"/>
  <c r="L142"/>
  <c r="AQ141"/>
  <c r="AH141"/>
  <c r="AE141"/>
  <c r="AC141"/>
  <c r="R141"/>
  <c r="Z141"/>
  <c r="L141"/>
  <c r="AQ140"/>
  <c r="AH140"/>
  <c r="AE140"/>
  <c r="AC140"/>
  <c r="R140"/>
  <c r="Z140"/>
  <c r="L140"/>
  <c r="AQ139"/>
  <c r="AH139"/>
  <c r="AE139"/>
  <c r="AC139"/>
  <c r="R139"/>
  <c r="Z139"/>
  <c r="L139"/>
  <c r="AQ138"/>
  <c r="AH138"/>
  <c r="AE138"/>
  <c r="AC138"/>
  <c r="R138"/>
  <c r="Z138"/>
  <c r="L138"/>
  <c r="AQ137"/>
  <c r="AH137"/>
  <c r="AE137"/>
  <c r="AC137"/>
  <c r="R137"/>
  <c r="Z137"/>
  <c r="L137"/>
  <c r="AQ136"/>
  <c r="AH136"/>
  <c r="AE136"/>
  <c r="AC136"/>
  <c r="R136"/>
  <c r="Z136"/>
  <c r="L136"/>
  <c r="AQ135"/>
  <c r="AH135"/>
  <c r="AE135"/>
  <c r="AC135"/>
  <c r="R135"/>
  <c r="Z135"/>
  <c r="L135"/>
  <c r="AQ134"/>
  <c r="AH134"/>
  <c r="AE134"/>
  <c r="AC134"/>
  <c r="R134"/>
  <c r="Z134"/>
  <c r="L134"/>
  <c r="AQ133"/>
  <c r="AH133"/>
  <c r="AE133"/>
  <c r="AC133"/>
  <c r="R133"/>
  <c r="Z133"/>
  <c r="L133"/>
  <c r="AQ132"/>
  <c r="AH132"/>
  <c r="AE132"/>
  <c r="AC132"/>
  <c r="R132"/>
  <c r="Z132"/>
  <c r="L132"/>
  <c r="AQ131"/>
  <c r="AH131"/>
  <c r="AE131"/>
  <c r="AC131"/>
  <c r="R131"/>
  <c r="Z131"/>
  <c r="L131"/>
  <c r="AQ130"/>
  <c r="AH130"/>
  <c r="AE130"/>
  <c r="AC130"/>
  <c r="R130"/>
  <c r="Z130"/>
  <c r="L130"/>
  <c r="AQ129"/>
  <c r="AH129"/>
  <c r="AE129"/>
  <c r="AC129"/>
  <c r="R129"/>
  <c r="Z129"/>
  <c r="L129"/>
  <c r="AQ128"/>
  <c r="AH128"/>
  <c r="AE128"/>
  <c r="AC128"/>
  <c r="R128"/>
  <c r="Z128"/>
  <c r="L128"/>
  <c r="AQ127"/>
  <c r="AH127"/>
  <c r="AE127"/>
  <c r="AC127"/>
  <c r="R127"/>
  <c r="Z127"/>
  <c r="L127"/>
  <c r="AQ126"/>
  <c r="AH126"/>
  <c r="AE126"/>
  <c r="AC126"/>
  <c r="R126"/>
  <c r="Z126"/>
  <c r="L126"/>
  <c r="AQ125"/>
  <c r="AH125"/>
  <c r="AE125"/>
  <c r="AC125"/>
  <c r="R125"/>
  <c r="Z125"/>
  <c r="L125"/>
  <c r="AQ124"/>
  <c r="AH124"/>
  <c r="AE124"/>
  <c r="AC124"/>
  <c r="R124"/>
  <c r="Z124"/>
  <c r="L124"/>
  <c r="AQ123"/>
  <c r="AH123"/>
  <c r="AE123"/>
  <c r="AC123"/>
  <c r="R123"/>
  <c r="Z123"/>
  <c r="L123"/>
  <c r="AQ122"/>
  <c r="AH122"/>
  <c r="AE122"/>
  <c r="AC122"/>
  <c r="R122"/>
  <c r="Z122"/>
  <c r="L122"/>
  <c r="AQ121"/>
  <c r="AH121"/>
  <c r="AE121"/>
  <c r="AC121"/>
  <c r="R121"/>
  <c r="Z121"/>
  <c r="L121"/>
  <c r="AQ120"/>
  <c r="AH120"/>
  <c r="AE120"/>
  <c r="AC120"/>
  <c r="R120"/>
  <c r="Z120"/>
  <c r="L120"/>
  <c r="A239" i="10"/>
  <c r="A119" i="14"/>
  <c r="AQ118"/>
  <c r="AH118"/>
  <c r="AE118"/>
  <c r="AC118"/>
  <c r="R118"/>
  <c r="Z118"/>
  <c r="L118"/>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Q117"/>
  <c r="AH117"/>
  <c r="AE117"/>
  <c r="AC117"/>
  <c r="R117"/>
  <c r="Z117"/>
  <c r="L117"/>
  <c r="AQ116"/>
  <c r="AH116"/>
  <c r="AE116"/>
  <c r="AC116"/>
  <c r="R116"/>
  <c r="Z116"/>
  <c r="L116"/>
  <c r="AQ115"/>
  <c r="AH115"/>
  <c r="AE115"/>
  <c r="AC115"/>
  <c r="R115"/>
  <c r="Z115"/>
  <c r="L115"/>
  <c r="AQ114"/>
  <c r="AH114"/>
  <c r="AE114"/>
  <c r="AC114"/>
  <c r="R114"/>
  <c r="Z114"/>
  <c r="L114"/>
  <c r="AQ113"/>
  <c r="AH113"/>
  <c r="AE113"/>
  <c r="AC113"/>
  <c r="R113"/>
  <c r="Z113"/>
  <c r="L113"/>
  <c r="AQ112"/>
  <c r="AH112"/>
  <c r="AE112"/>
  <c r="AC112"/>
  <c r="R112"/>
  <c r="Z112"/>
  <c r="L112"/>
  <c r="AQ111"/>
  <c r="AH111"/>
  <c r="AE111"/>
  <c r="AC111"/>
  <c r="R111"/>
  <c r="Z111"/>
  <c r="L111"/>
  <c r="AQ110"/>
  <c r="AH110"/>
  <c r="AE110"/>
  <c r="AC110"/>
  <c r="R110"/>
  <c r="Z110"/>
  <c r="L110"/>
  <c r="AQ109"/>
  <c r="AH109"/>
  <c r="AE109"/>
  <c r="AC109"/>
  <c r="R109"/>
  <c r="Z109"/>
  <c r="L109"/>
  <c r="AQ108"/>
  <c r="AH108"/>
  <c r="AE108"/>
  <c r="AC108"/>
  <c r="R108"/>
  <c r="Z108"/>
  <c r="L108"/>
  <c r="AQ107"/>
  <c r="AH107"/>
  <c r="AE107"/>
  <c r="AC107"/>
  <c r="R107"/>
  <c r="Z107"/>
  <c r="L107"/>
  <c r="AQ106"/>
  <c r="AH106"/>
  <c r="AE106"/>
  <c r="AC106"/>
  <c r="R106"/>
  <c r="Z106"/>
  <c r="L106"/>
  <c r="AQ105"/>
  <c r="AH105"/>
  <c r="AE105"/>
  <c r="AC105"/>
  <c r="R105"/>
  <c r="Z105"/>
  <c r="L105"/>
  <c r="AQ104"/>
  <c r="AH104"/>
  <c r="AE104"/>
  <c r="AC104"/>
  <c r="R104"/>
  <c r="Z104"/>
  <c r="L104"/>
  <c r="AQ103"/>
  <c r="AH103"/>
  <c r="AE103"/>
  <c r="AC103"/>
  <c r="R103"/>
  <c r="Z103"/>
  <c r="L103"/>
  <c r="AQ102"/>
  <c r="AH102"/>
  <c r="AE102"/>
  <c r="AC102"/>
  <c r="R102"/>
  <c r="Z102"/>
  <c r="L102"/>
  <c r="AQ101"/>
  <c r="AH101"/>
  <c r="AE101"/>
  <c r="AC101"/>
  <c r="R101"/>
  <c r="Z101"/>
  <c r="L101"/>
  <c r="AQ100"/>
  <c r="AH100"/>
  <c r="AE100"/>
  <c r="AC100"/>
  <c r="R100"/>
  <c r="Z100"/>
  <c r="L100"/>
  <c r="AQ99"/>
  <c r="AH99"/>
  <c r="AE99"/>
  <c r="AC99"/>
  <c r="R99"/>
  <c r="Z99"/>
  <c r="L99"/>
  <c r="AQ98"/>
  <c r="AH98"/>
  <c r="AE98"/>
  <c r="AC98"/>
  <c r="R98"/>
  <c r="Z98"/>
  <c r="L98"/>
  <c r="AQ97"/>
  <c r="AH97"/>
  <c r="AE97"/>
  <c r="AC97"/>
  <c r="R97"/>
  <c r="Z97"/>
  <c r="L97"/>
  <c r="AQ96"/>
  <c r="AH96"/>
  <c r="AE96"/>
  <c r="AC96"/>
  <c r="R96"/>
  <c r="Z96"/>
  <c r="L96"/>
  <c r="AQ95"/>
  <c r="AH95"/>
  <c r="AE95"/>
  <c r="AC95"/>
  <c r="R95"/>
  <c r="Z95"/>
  <c r="L95"/>
  <c r="AQ94"/>
  <c r="AH94"/>
  <c r="AE94"/>
  <c r="AC94"/>
  <c r="R94"/>
  <c r="Z94"/>
  <c r="L94"/>
  <c r="AQ93"/>
  <c r="AH93"/>
  <c r="AE93"/>
  <c r="AC93"/>
  <c r="R93"/>
  <c r="Z93"/>
  <c r="L93"/>
  <c r="AQ92"/>
  <c r="AH92"/>
  <c r="AE92"/>
  <c r="AC92"/>
  <c r="R92"/>
  <c r="Z92"/>
  <c r="L92"/>
  <c r="AQ91"/>
  <c r="AH91"/>
  <c r="AE91"/>
  <c r="AC91"/>
  <c r="R91"/>
  <c r="Z91"/>
  <c r="L91"/>
  <c r="AQ90"/>
  <c r="AH90"/>
  <c r="AE90"/>
  <c r="AC90"/>
  <c r="R90"/>
  <c r="Z90"/>
  <c r="L90"/>
  <c r="AQ89"/>
  <c r="AH89"/>
  <c r="AE89"/>
  <c r="AC89"/>
  <c r="R89"/>
  <c r="Z89"/>
  <c r="L89"/>
  <c r="AQ88"/>
  <c r="AH88"/>
  <c r="AE88"/>
  <c r="AC88"/>
  <c r="R88"/>
  <c r="Z88"/>
  <c r="L88"/>
  <c r="AQ87"/>
  <c r="AH87"/>
  <c r="AE87"/>
  <c r="AC87"/>
  <c r="R87"/>
  <c r="Z87"/>
  <c r="L87"/>
  <c r="AQ86"/>
  <c r="AH86"/>
  <c r="AE86"/>
  <c r="AC86"/>
  <c r="R86"/>
  <c r="Z86"/>
  <c r="L86"/>
  <c r="AQ85"/>
  <c r="AH85"/>
  <c r="AE85"/>
  <c r="AC85"/>
  <c r="R85"/>
  <c r="Z85"/>
  <c r="L85"/>
  <c r="AQ84"/>
  <c r="AH84"/>
  <c r="AE84"/>
  <c r="AC84"/>
  <c r="R84"/>
  <c r="Z84"/>
  <c r="L84"/>
  <c r="AQ83"/>
  <c r="AH83"/>
  <c r="AE83"/>
  <c r="AC83"/>
  <c r="R83"/>
  <c r="Z83"/>
  <c r="L83"/>
  <c r="AQ82"/>
  <c r="AH82"/>
  <c r="AE82"/>
  <c r="AC82"/>
  <c r="R82"/>
  <c r="Z82"/>
  <c r="L82"/>
  <c r="AQ81"/>
  <c r="AH81"/>
  <c r="AE81"/>
  <c r="AC81"/>
  <c r="R81"/>
  <c r="Z81"/>
  <c r="L81"/>
  <c r="AQ80"/>
  <c r="AH80"/>
  <c r="AE80"/>
  <c r="AC80"/>
  <c r="R80"/>
  <c r="Z80"/>
  <c r="L80"/>
  <c r="AQ79"/>
  <c r="AH79"/>
  <c r="AE79"/>
  <c r="AC79"/>
  <c r="R79"/>
  <c r="Z79"/>
  <c r="L79"/>
  <c r="AQ78"/>
  <c r="AH78"/>
  <c r="AE78"/>
  <c r="AC78"/>
  <c r="R78"/>
  <c r="Z78"/>
  <c r="L78"/>
  <c r="AQ77"/>
  <c r="AH77"/>
  <c r="AE77"/>
  <c r="AC77"/>
  <c r="R77"/>
  <c r="Z77"/>
  <c r="L77"/>
  <c r="A196" i="10"/>
  <c r="A76" i="14"/>
  <c r="AQ75"/>
  <c r="AH75"/>
  <c r="AE75"/>
  <c r="AC75"/>
  <c r="R75"/>
  <c r="Z75"/>
  <c r="L75"/>
  <c r="A75"/>
  <c r="AQ74"/>
  <c r="AH74"/>
  <c r="AE74"/>
  <c r="AC74"/>
  <c r="R74"/>
  <c r="Z74"/>
  <c r="L74"/>
  <c r="A193" i="10"/>
  <c r="A73" i="14"/>
  <c r="AQ72"/>
  <c r="AH72"/>
  <c r="AE72"/>
  <c r="AC72"/>
  <c r="R72"/>
  <c r="Z72"/>
  <c r="L72"/>
  <c r="A70"/>
  <c r="A71"/>
  <c r="A72"/>
  <c r="AQ71"/>
  <c r="AH71"/>
  <c r="AE71"/>
  <c r="AC71"/>
  <c r="R71"/>
  <c r="Z71"/>
  <c r="L71"/>
  <c r="AQ70"/>
  <c r="AH70"/>
  <c r="AE70"/>
  <c r="AC70"/>
  <c r="R70"/>
  <c r="Z70"/>
  <c r="L70"/>
  <c r="AQ69"/>
  <c r="AH69"/>
  <c r="AE69"/>
  <c r="AC69"/>
  <c r="R69"/>
  <c r="Z69"/>
  <c r="L69"/>
  <c r="A188" i="10"/>
  <c r="A68" i="14"/>
  <c r="AQ67"/>
  <c r="AH67"/>
  <c r="AE67"/>
  <c r="AC67"/>
  <c r="R67"/>
  <c r="Z67"/>
  <c r="L67"/>
  <c r="A60"/>
  <c r="A61"/>
  <c r="A62"/>
  <c r="A63"/>
  <c r="A64"/>
  <c r="A65"/>
  <c r="A66"/>
  <c r="A67"/>
  <c r="AQ66"/>
  <c r="AH66"/>
  <c r="AE66"/>
  <c r="AC66"/>
  <c r="R66"/>
  <c r="Z66"/>
  <c r="L66"/>
  <c r="AQ65"/>
  <c r="AH65"/>
  <c r="AE65"/>
  <c r="AC65"/>
  <c r="R65"/>
  <c r="Z65"/>
  <c r="L65"/>
  <c r="AQ64"/>
  <c r="AH64"/>
  <c r="AE64"/>
  <c r="AC64"/>
  <c r="R64"/>
  <c r="Z64"/>
  <c r="L64"/>
  <c r="AQ63"/>
  <c r="AH63"/>
  <c r="AE63"/>
  <c r="AC63"/>
  <c r="R63"/>
  <c r="Z63"/>
  <c r="L63"/>
  <c r="AQ62"/>
  <c r="AH62"/>
  <c r="AE62"/>
  <c r="AC62"/>
  <c r="R62"/>
  <c r="Z62"/>
  <c r="L62"/>
  <c r="AQ61"/>
  <c r="AH61"/>
  <c r="AE61"/>
  <c r="AC61"/>
  <c r="R61"/>
  <c r="Z61"/>
  <c r="L61"/>
  <c r="AQ60"/>
  <c r="AH60"/>
  <c r="AE60"/>
  <c r="AC60"/>
  <c r="R60"/>
  <c r="Z60"/>
  <c r="L60"/>
  <c r="AQ59"/>
  <c r="AH59"/>
  <c r="AE59"/>
  <c r="AC59"/>
  <c r="R59"/>
  <c r="Z59"/>
  <c r="L59"/>
  <c r="A58"/>
  <c r="A57"/>
  <c r="AQ56"/>
  <c r="AH56"/>
  <c r="AE56"/>
  <c r="AC56"/>
  <c r="R56"/>
  <c r="Z56"/>
  <c r="L56"/>
  <c r="A55"/>
  <c r="AQ54"/>
  <c r="AH54"/>
  <c r="AE54"/>
  <c r="AC54"/>
  <c r="R54"/>
  <c r="Z54"/>
  <c r="L54"/>
  <c r="A35"/>
  <c r="A36"/>
  <c r="A37"/>
  <c r="A38"/>
  <c r="A39"/>
  <c r="A40"/>
  <c r="A41"/>
  <c r="A42"/>
  <c r="A43"/>
  <c r="A44"/>
  <c r="A45"/>
  <c r="A46"/>
  <c r="A47"/>
  <c r="A48"/>
  <c r="A49"/>
  <c r="A50"/>
  <c r="A51"/>
  <c r="A52"/>
  <c r="A53"/>
  <c r="A54"/>
  <c r="AQ53"/>
  <c r="AH53"/>
  <c r="AE53"/>
  <c r="AC53"/>
  <c r="R53"/>
  <c r="Z53"/>
  <c r="L53"/>
  <c r="AQ52"/>
  <c r="AH52"/>
  <c r="AE52"/>
  <c r="AC52"/>
  <c r="R52"/>
  <c r="Z52"/>
  <c r="L52"/>
  <c r="AQ51"/>
  <c r="AH51"/>
  <c r="AE51"/>
  <c r="AC51"/>
  <c r="R51"/>
  <c r="Z51"/>
  <c r="L51"/>
  <c r="AQ50"/>
  <c r="AH50"/>
  <c r="AE50"/>
  <c r="AC50"/>
  <c r="R50"/>
  <c r="Z50"/>
  <c r="L50"/>
  <c r="AQ49"/>
  <c r="AH49"/>
  <c r="AE49"/>
  <c r="AC49"/>
  <c r="R49"/>
  <c r="Z49"/>
  <c r="L49"/>
  <c r="AQ48"/>
  <c r="AH48"/>
  <c r="AE48"/>
  <c r="AC48"/>
  <c r="R48"/>
  <c r="Z48"/>
  <c r="L48"/>
  <c r="AQ47"/>
  <c r="AH47"/>
  <c r="AE47"/>
  <c r="AC47"/>
  <c r="R47"/>
  <c r="Z47"/>
  <c r="L47"/>
  <c r="AQ46"/>
  <c r="AH46"/>
  <c r="AE46"/>
  <c r="AC46"/>
  <c r="R46"/>
  <c r="Z46"/>
  <c r="L46"/>
  <c r="AQ45"/>
  <c r="AH45"/>
  <c r="AE45"/>
  <c r="AC45"/>
  <c r="R45"/>
  <c r="Z45"/>
  <c r="L45"/>
  <c r="AQ44"/>
  <c r="AH44"/>
  <c r="AE44"/>
  <c r="AC44"/>
  <c r="R44"/>
  <c r="Z44"/>
  <c r="L44"/>
  <c r="AQ43"/>
  <c r="AH43"/>
  <c r="AE43"/>
  <c r="AC43"/>
  <c r="R43"/>
  <c r="Z43"/>
  <c r="L43"/>
  <c r="AQ42"/>
  <c r="AH42"/>
  <c r="AE42"/>
  <c r="AC42"/>
  <c r="R42"/>
  <c r="Z42"/>
  <c r="L42"/>
  <c r="AQ41"/>
  <c r="AH41"/>
  <c r="AE41"/>
  <c r="AC41"/>
  <c r="R41"/>
  <c r="Z41"/>
  <c r="L41"/>
  <c r="AQ40"/>
  <c r="AH40"/>
  <c r="AE40"/>
  <c r="AC40"/>
  <c r="R40"/>
  <c r="Z40"/>
  <c r="L40"/>
  <c r="AQ39"/>
  <c r="AH39"/>
  <c r="AE39"/>
  <c r="AC39"/>
  <c r="R39"/>
  <c r="Z39"/>
  <c r="L39"/>
  <c r="AQ38"/>
  <c r="AH38"/>
  <c r="AE38"/>
  <c r="AC38"/>
  <c r="R38"/>
  <c r="Z38"/>
  <c r="L38"/>
  <c r="AQ37"/>
  <c r="AH37"/>
  <c r="AE37"/>
  <c r="AC37"/>
  <c r="R37"/>
  <c r="Z37"/>
  <c r="L37"/>
  <c r="AQ36"/>
  <c r="AH36"/>
  <c r="AE36"/>
  <c r="AC36"/>
  <c r="R36"/>
  <c r="Z36"/>
  <c r="L36"/>
  <c r="AQ35"/>
  <c r="AH35"/>
  <c r="AE35"/>
  <c r="AC35"/>
  <c r="R35"/>
  <c r="Z35"/>
  <c r="L35"/>
  <c r="AQ34"/>
  <c r="AH34"/>
  <c r="AE34"/>
  <c r="AC34"/>
  <c r="R34"/>
  <c r="Z34"/>
  <c r="L34"/>
  <c r="A102" i="10"/>
  <c r="A33" i="14"/>
  <c r="AQ32"/>
  <c r="AH32"/>
  <c r="AE32"/>
  <c r="AC32"/>
  <c r="R32"/>
  <c r="Z32"/>
  <c r="L32"/>
  <c r="A24"/>
  <c r="A25"/>
  <c r="A26"/>
  <c r="A27"/>
  <c r="A28"/>
  <c r="A29"/>
  <c r="A30"/>
  <c r="A31"/>
  <c r="A32"/>
  <c r="AQ31"/>
  <c r="AH31"/>
  <c r="AE31"/>
  <c r="AC31"/>
  <c r="R31"/>
  <c r="Z31"/>
  <c r="L31"/>
  <c r="AQ30"/>
  <c r="AH30"/>
  <c r="AE30"/>
  <c r="AC30"/>
  <c r="R30"/>
  <c r="Z30"/>
  <c r="L30"/>
  <c r="AQ29"/>
  <c r="AH29"/>
  <c r="AE29"/>
  <c r="AC29"/>
  <c r="R29"/>
  <c r="Z29"/>
  <c r="L29"/>
  <c r="AQ28"/>
  <c r="AH28"/>
  <c r="AE28"/>
  <c r="AC28"/>
  <c r="R28"/>
  <c r="Z28"/>
  <c r="L28"/>
  <c r="AQ27"/>
  <c r="AH27"/>
  <c r="AE27"/>
  <c r="AC27"/>
  <c r="R27"/>
  <c r="Z27"/>
  <c r="L27"/>
  <c r="AQ26"/>
  <c r="AH26"/>
  <c r="AE26"/>
  <c r="AC26"/>
  <c r="R26"/>
  <c r="Z26"/>
  <c r="L26"/>
  <c r="AQ25"/>
  <c r="AH25"/>
  <c r="AE25"/>
  <c r="AC25"/>
  <c r="R25"/>
  <c r="Z25"/>
  <c r="L25"/>
  <c r="AQ24"/>
  <c r="AH24"/>
  <c r="AE24"/>
  <c r="AC24"/>
  <c r="R24"/>
  <c r="Z24"/>
  <c r="L24"/>
  <c r="AQ23"/>
  <c r="AH23"/>
  <c r="AE23"/>
  <c r="AC23"/>
  <c r="R23"/>
  <c r="Z23"/>
  <c r="L23"/>
  <c r="A22"/>
  <c r="A23" i="10"/>
  <c r="A22" i="12"/>
  <c r="A21" i="14"/>
  <c r="A22" i="10"/>
  <c r="A21" i="12"/>
  <c r="A20" i="14"/>
  <c r="A10"/>
  <c r="AC8"/>
  <c r="U8"/>
  <c r="N8"/>
  <c r="D17" i="1"/>
  <c r="A5" i="14"/>
  <c r="AG4"/>
  <c r="B4"/>
  <c r="Z3"/>
  <c r="B3"/>
  <c r="Z2"/>
  <c r="Z1"/>
  <c r="B1"/>
  <c r="P255" i="13"/>
  <c r="P253"/>
  <c r="P251"/>
  <c r="AC242"/>
  <c r="X242"/>
  <c r="T242"/>
  <c r="P242"/>
  <c r="L242"/>
  <c r="H242"/>
  <c r="E242"/>
  <c r="B242"/>
  <c r="AC241"/>
  <c r="X241"/>
  <c r="T241"/>
  <c r="P241"/>
  <c r="L241"/>
  <c r="H241"/>
  <c r="E241"/>
  <c r="B241"/>
  <c r="AC240"/>
  <c r="X240"/>
  <c r="T240"/>
  <c r="P240"/>
  <c r="L240"/>
  <c r="H240"/>
  <c r="E240"/>
  <c r="B240"/>
  <c r="AC239"/>
  <c r="X239"/>
  <c r="T239"/>
  <c r="P239"/>
  <c r="L239"/>
  <c r="H239"/>
  <c r="E239"/>
  <c r="B239"/>
  <c r="C230"/>
  <c r="AP230"/>
  <c r="AK230"/>
  <c r="N230"/>
  <c r="V230"/>
  <c r="AI230"/>
  <c r="AG230"/>
  <c r="T230"/>
  <c r="AE230"/>
  <c r="Y230"/>
  <c r="W230"/>
  <c r="Q230"/>
  <c r="J230"/>
  <c r="A221"/>
  <c r="A222"/>
  <c r="A223"/>
  <c r="A224"/>
  <c r="A225"/>
  <c r="A226"/>
  <c r="A227"/>
  <c r="A228"/>
  <c r="A229"/>
  <c r="A230"/>
  <c r="C229"/>
  <c r="AP229"/>
  <c r="AK229"/>
  <c r="N229"/>
  <c r="V229"/>
  <c r="AI229"/>
  <c r="AG229"/>
  <c r="T229"/>
  <c r="AE229"/>
  <c r="Y229"/>
  <c r="W229"/>
  <c r="Q229"/>
  <c r="J229"/>
  <c r="C228"/>
  <c r="AP228"/>
  <c r="AK228"/>
  <c r="N228"/>
  <c r="V228"/>
  <c r="AI228"/>
  <c r="AG228"/>
  <c r="T228"/>
  <c r="AE228"/>
  <c r="Y228"/>
  <c r="W228"/>
  <c r="Q228"/>
  <c r="J228"/>
  <c r="C227"/>
  <c r="AP227"/>
  <c r="AK227"/>
  <c r="N227"/>
  <c r="V227"/>
  <c r="AI227"/>
  <c r="AG227"/>
  <c r="T227"/>
  <c r="AE227"/>
  <c r="Y227"/>
  <c r="W227"/>
  <c r="Q227"/>
  <c r="J227"/>
  <c r="C226"/>
  <c r="AP226"/>
  <c r="AK226"/>
  <c r="N226"/>
  <c r="V226"/>
  <c r="AI226"/>
  <c r="AG226"/>
  <c r="T226"/>
  <c r="AE226"/>
  <c r="Y226"/>
  <c r="W226"/>
  <c r="Q226"/>
  <c r="J226"/>
  <c r="C225"/>
  <c r="AP225"/>
  <c r="AK225"/>
  <c r="N225"/>
  <c r="V225"/>
  <c r="AI225"/>
  <c r="AG225"/>
  <c r="T225"/>
  <c r="AE225"/>
  <c r="Y225"/>
  <c r="W225"/>
  <c r="Q225"/>
  <c r="J225"/>
  <c r="C224"/>
  <c r="AP224"/>
  <c r="AK224"/>
  <c r="N224"/>
  <c r="V224"/>
  <c r="AI224"/>
  <c r="AG224"/>
  <c r="T224"/>
  <c r="AE224"/>
  <c r="Y224"/>
  <c r="W224"/>
  <c r="Q224"/>
  <c r="J224"/>
  <c r="C223"/>
  <c r="AP223"/>
  <c r="AK223"/>
  <c r="N223"/>
  <c r="V223"/>
  <c r="AI223"/>
  <c r="AG223"/>
  <c r="T223"/>
  <c r="AE223"/>
  <c r="Y223"/>
  <c r="W223"/>
  <c r="Q223"/>
  <c r="J223"/>
  <c r="C222"/>
  <c r="AP222"/>
  <c r="AK222"/>
  <c r="N222"/>
  <c r="V222"/>
  <c r="AI222"/>
  <c r="AG222"/>
  <c r="T222"/>
  <c r="AE222"/>
  <c r="Y222"/>
  <c r="W222"/>
  <c r="Q222"/>
  <c r="J222"/>
  <c r="C221"/>
  <c r="AP221"/>
  <c r="AK221"/>
  <c r="N221"/>
  <c r="V221"/>
  <c r="AI221"/>
  <c r="AG221"/>
  <c r="T221"/>
  <c r="AE221"/>
  <c r="Y221"/>
  <c r="W221"/>
  <c r="Q221"/>
  <c r="J221"/>
  <c r="C220"/>
  <c r="AP220"/>
  <c r="AK220"/>
  <c r="N220"/>
  <c r="V220"/>
  <c r="AI220"/>
  <c r="AG220"/>
  <c r="T220"/>
  <c r="AE220"/>
  <c r="Y220"/>
  <c r="W220"/>
  <c r="Q220"/>
  <c r="J220"/>
  <c r="A550" i="10"/>
  <c r="A207" i="12"/>
  <c r="A219" i="13"/>
  <c r="C218"/>
  <c r="AP218"/>
  <c r="AK218"/>
  <c r="N218"/>
  <c r="V218"/>
  <c r="AI218"/>
  <c r="AG218"/>
  <c r="T218"/>
  <c r="AE218"/>
  <c r="Y218"/>
  <c r="W218"/>
  <c r="Q218"/>
  <c r="J218"/>
  <c r="A213"/>
  <c r="A214"/>
  <c r="A215"/>
  <c r="A216"/>
  <c r="A217"/>
  <c r="A218"/>
  <c r="C217"/>
  <c r="AP217"/>
  <c r="AK217"/>
  <c r="N217"/>
  <c r="V217"/>
  <c r="AI217"/>
  <c r="AG217"/>
  <c r="T217"/>
  <c r="AE217"/>
  <c r="Y217"/>
  <c r="W217"/>
  <c r="Q217"/>
  <c r="J217"/>
  <c r="C216"/>
  <c r="AP216"/>
  <c r="AK216"/>
  <c r="N216"/>
  <c r="V216"/>
  <c r="AI216"/>
  <c r="AG216"/>
  <c r="T216"/>
  <c r="AE216"/>
  <c r="Y216"/>
  <c r="W216"/>
  <c r="Q216"/>
  <c r="J216"/>
  <c r="C215"/>
  <c r="AP215"/>
  <c r="AK215"/>
  <c r="N215"/>
  <c r="V215"/>
  <c r="AI215"/>
  <c r="AG215"/>
  <c r="T215"/>
  <c r="AE215"/>
  <c r="Y215"/>
  <c r="W215"/>
  <c r="Q215"/>
  <c r="J215"/>
  <c r="C214"/>
  <c r="AP214"/>
  <c r="AK214"/>
  <c r="N214"/>
  <c r="V214"/>
  <c r="AI214"/>
  <c r="AG214"/>
  <c r="T214"/>
  <c r="AE214"/>
  <c r="Y214"/>
  <c r="W214"/>
  <c r="Q214"/>
  <c r="J214"/>
  <c r="C213"/>
  <c r="AP213"/>
  <c r="AK213"/>
  <c r="N213"/>
  <c r="V213"/>
  <c r="AI213"/>
  <c r="AG213"/>
  <c r="T213"/>
  <c r="AE213"/>
  <c r="Y213"/>
  <c r="W213"/>
  <c r="Q213"/>
  <c r="J213"/>
  <c r="C212"/>
  <c r="AP212"/>
  <c r="AK212"/>
  <c r="N212"/>
  <c r="V212"/>
  <c r="AI212"/>
  <c r="AG212"/>
  <c r="T212"/>
  <c r="AE212"/>
  <c r="Y212"/>
  <c r="W212"/>
  <c r="Q212"/>
  <c r="J212"/>
  <c r="A543" i="10"/>
  <c r="A211" i="13"/>
  <c r="C210"/>
  <c r="AP210"/>
  <c r="AK210"/>
  <c r="N210"/>
  <c r="V210"/>
  <c r="AI210"/>
  <c r="AG210"/>
  <c r="T210"/>
  <c r="AE210"/>
  <c r="Y210"/>
  <c r="W210"/>
  <c r="Q210"/>
  <c r="J210"/>
  <c r="A209"/>
  <c r="C208"/>
  <c r="AP208"/>
  <c r="AK208"/>
  <c r="N208"/>
  <c r="V208"/>
  <c r="AI208"/>
  <c r="AG208"/>
  <c r="T208"/>
  <c r="AE208"/>
  <c r="Y208"/>
  <c r="W208"/>
  <c r="Q208"/>
  <c r="J208"/>
  <c r="A207"/>
  <c r="A536" i="10"/>
  <c r="A199" i="12"/>
  <c r="A206" i="13"/>
  <c r="C205"/>
  <c r="AP205"/>
  <c r="AK205"/>
  <c r="N205"/>
  <c r="V205"/>
  <c r="AI205"/>
  <c r="AG205"/>
  <c r="T205"/>
  <c r="AE205"/>
  <c r="Y205"/>
  <c r="W205"/>
  <c r="Q205"/>
  <c r="J205"/>
  <c r="A205"/>
  <c r="C204"/>
  <c r="AP204"/>
  <c r="AK204"/>
  <c r="N204"/>
  <c r="V204"/>
  <c r="AI204"/>
  <c r="AG204"/>
  <c r="T204"/>
  <c r="AE204"/>
  <c r="Y204"/>
  <c r="W204"/>
  <c r="Q204"/>
  <c r="J204"/>
  <c r="A203"/>
  <c r="C202"/>
  <c r="AP202"/>
  <c r="AK202"/>
  <c r="N202"/>
  <c r="V202"/>
  <c r="AI202"/>
  <c r="AG202"/>
  <c r="T202"/>
  <c r="AE202"/>
  <c r="Y202"/>
  <c r="W202"/>
  <c r="Q202"/>
  <c r="J202"/>
  <c r="A202"/>
  <c r="C201"/>
  <c r="AP201"/>
  <c r="AK201"/>
  <c r="N201"/>
  <c r="V201"/>
  <c r="AI201"/>
  <c r="AG201"/>
  <c r="T201"/>
  <c r="AE201"/>
  <c r="Y201"/>
  <c r="W201"/>
  <c r="Q201"/>
  <c r="J201"/>
  <c r="A200"/>
  <c r="C199"/>
  <c r="AP199"/>
  <c r="AK199"/>
  <c r="N199"/>
  <c r="V199"/>
  <c r="AI199"/>
  <c r="AG199"/>
  <c r="T199"/>
  <c r="AE199"/>
  <c r="Y199"/>
  <c r="W199"/>
  <c r="Q199"/>
  <c r="J199"/>
  <c r="A532" i="10"/>
  <c r="A198" i="13"/>
  <c r="C197"/>
  <c r="AP197"/>
  <c r="AK197"/>
  <c r="N197"/>
  <c r="V197"/>
  <c r="AI197"/>
  <c r="AG197"/>
  <c r="T197"/>
  <c r="AE197"/>
  <c r="Y197"/>
  <c r="W197"/>
  <c r="Q197"/>
  <c r="J197"/>
  <c r="A530" i="10"/>
  <c r="A196" i="13"/>
  <c r="A529" i="10"/>
  <c r="A196" i="12"/>
  <c r="A195" i="13"/>
  <c r="C194"/>
  <c r="AP194"/>
  <c r="AK194"/>
  <c r="N194"/>
  <c r="V194"/>
  <c r="AI194"/>
  <c r="AG194"/>
  <c r="T194"/>
  <c r="AE194"/>
  <c r="Y194"/>
  <c r="W194"/>
  <c r="Q194"/>
  <c r="J194"/>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C193"/>
  <c r="AP193"/>
  <c r="AK193"/>
  <c r="N193"/>
  <c r="V193"/>
  <c r="AI193"/>
  <c r="AG193"/>
  <c r="T193"/>
  <c r="AE193"/>
  <c r="Y193"/>
  <c r="W193"/>
  <c r="Q193"/>
  <c r="J193"/>
  <c r="C192"/>
  <c r="AP192"/>
  <c r="AK192"/>
  <c r="N192"/>
  <c r="V192"/>
  <c r="AI192"/>
  <c r="AG192"/>
  <c r="T192"/>
  <c r="AE192"/>
  <c r="Y192"/>
  <c r="W192"/>
  <c r="Q192"/>
  <c r="J192"/>
  <c r="C191"/>
  <c r="AP191"/>
  <c r="AK191"/>
  <c r="N191"/>
  <c r="V191"/>
  <c r="AI191"/>
  <c r="AG191"/>
  <c r="T191"/>
  <c r="AE191"/>
  <c r="Y191"/>
  <c r="W191"/>
  <c r="Q191"/>
  <c r="J191"/>
  <c r="C190"/>
  <c r="AP190"/>
  <c r="AK190"/>
  <c r="N190"/>
  <c r="V190"/>
  <c r="AI190"/>
  <c r="AG190"/>
  <c r="T190"/>
  <c r="AE190"/>
  <c r="Y190"/>
  <c r="W190"/>
  <c r="Q190"/>
  <c r="J190"/>
  <c r="C189"/>
  <c r="AP189"/>
  <c r="AK189"/>
  <c r="N189"/>
  <c r="V189"/>
  <c r="AI189"/>
  <c r="AG189"/>
  <c r="T189"/>
  <c r="AE189"/>
  <c r="Y189"/>
  <c r="W189"/>
  <c r="Q189"/>
  <c r="J189"/>
  <c r="C188"/>
  <c r="AP188"/>
  <c r="AK188"/>
  <c r="N188"/>
  <c r="V188"/>
  <c r="AI188"/>
  <c r="AG188"/>
  <c r="T188"/>
  <c r="AE188"/>
  <c r="Y188"/>
  <c r="W188"/>
  <c r="Q188"/>
  <c r="J188"/>
  <c r="C187"/>
  <c r="AP187"/>
  <c r="AK187"/>
  <c r="N187"/>
  <c r="V187"/>
  <c r="AI187"/>
  <c r="AG187"/>
  <c r="T187"/>
  <c r="AE187"/>
  <c r="Y187"/>
  <c r="W187"/>
  <c r="Q187"/>
  <c r="J187"/>
  <c r="C186"/>
  <c r="AP186"/>
  <c r="AK186"/>
  <c r="N186"/>
  <c r="V186"/>
  <c r="AI186"/>
  <c r="AG186"/>
  <c r="T186"/>
  <c r="AE186"/>
  <c r="Y186"/>
  <c r="W186"/>
  <c r="Q186"/>
  <c r="J186"/>
  <c r="C185"/>
  <c r="AP185"/>
  <c r="AK185"/>
  <c r="N185"/>
  <c r="V185"/>
  <c r="AI185"/>
  <c r="AG185"/>
  <c r="T185"/>
  <c r="AE185"/>
  <c r="Y185"/>
  <c r="W185"/>
  <c r="Q185"/>
  <c r="J185"/>
  <c r="C184"/>
  <c r="AP184"/>
  <c r="AK184"/>
  <c r="N184"/>
  <c r="V184"/>
  <c r="AI184"/>
  <c r="AG184"/>
  <c r="T184"/>
  <c r="AE184"/>
  <c r="Y184"/>
  <c r="W184"/>
  <c r="Q184"/>
  <c r="J184"/>
  <c r="C183"/>
  <c r="AP183"/>
  <c r="AK183"/>
  <c r="N183"/>
  <c r="V183"/>
  <c r="AI183"/>
  <c r="AG183"/>
  <c r="T183"/>
  <c r="AE183"/>
  <c r="Y183"/>
  <c r="W183"/>
  <c r="Q183"/>
  <c r="J183"/>
  <c r="C182"/>
  <c r="AP182"/>
  <c r="AK182"/>
  <c r="N182"/>
  <c r="V182"/>
  <c r="AI182"/>
  <c r="AG182"/>
  <c r="T182"/>
  <c r="AE182"/>
  <c r="Y182"/>
  <c r="W182"/>
  <c r="Q182"/>
  <c r="J182"/>
  <c r="C181"/>
  <c r="AP181"/>
  <c r="AK181"/>
  <c r="N181"/>
  <c r="V181"/>
  <c r="AI181"/>
  <c r="AG181"/>
  <c r="T181"/>
  <c r="AE181"/>
  <c r="Y181"/>
  <c r="W181"/>
  <c r="Q181"/>
  <c r="J181"/>
  <c r="C180"/>
  <c r="AP180"/>
  <c r="AK180"/>
  <c r="N180"/>
  <c r="V180"/>
  <c r="AI180"/>
  <c r="AG180"/>
  <c r="T180"/>
  <c r="AE180"/>
  <c r="Y180"/>
  <c r="W180"/>
  <c r="Q180"/>
  <c r="J180"/>
  <c r="C179"/>
  <c r="AP179"/>
  <c r="AK179"/>
  <c r="N179"/>
  <c r="V179"/>
  <c r="AI179"/>
  <c r="AG179"/>
  <c r="T179"/>
  <c r="AE179"/>
  <c r="Y179"/>
  <c r="W179"/>
  <c r="Q179"/>
  <c r="J179"/>
  <c r="C178"/>
  <c r="AP178"/>
  <c r="AK178"/>
  <c r="N178"/>
  <c r="V178"/>
  <c r="AI178"/>
  <c r="AG178"/>
  <c r="T178"/>
  <c r="AE178"/>
  <c r="Y178"/>
  <c r="W178"/>
  <c r="Q178"/>
  <c r="J178"/>
  <c r="C177"/>
  <c r="AP177"/>
  <c r="AK177"/>
  <c r="N177"/>
  <c r="V177"/>
  <c r="AI177"/>
  <c r="AG177"/>
  <c r="T177"/>
  <c r="AE177"/>
  <c r="Y177"/>
  <c r="W177"/>
  <c r="Q177"/>
  <c r="J177"/>
  <c r="C176"/>
  <c r="AP176"/>
  <c r="AK176"/>
  <c r="N176"/>
  <c r="V176"/>
  <c r="AI176"/>
  <c r="AG176"/>
  <c r="T176"/>
  <c r="AE176"/>
  <c r="Y176"/>
  <c r="W176"/>
  <c r="Q176"/>
  <c r="J176"/>
  <c r="C175"/>
  <c r="AP175"/>
  <c r="AK175"/>
  <c r="N175"/>
  <c r="V175"/>
  <c r="AI175"/>
  <c r="AG175"/>
  <c r="T175"/>
  <c r="AE175"/>
  <c r="Y175"/>
  <c r="W175"/>
  <c r="Q175"/>
  <c r="J175"/>
  <c r="C174"/>
  <c r="AP174"/>
  <c r="AK174"/>
  <c r="N174"/>
  <c r="V174"/>
  <c r="AI174"/>
  <c r="AG174"/>
  <c r="T174"/>
  <c r="AE174"/>
  <c r="Y174"/>
  <c r="W174"/>
  <c r="Q174"/>
  <c r="J174"/>
  <c r="C173"/>
  <c r="AP173"/>
  <c r="AK173"/>
  <c r="N173"/>
  <c r="V173"/>
  <c r="AI173"/>
  <c r="AG173"/>
  <c r="T173"/>
  <c r="AE173"/>
  <c r="Y173"/>
  <c r="W173"/>
  <c r="Q173"/>
  <c r="J173"/>
  <c r="C172"/>
  <c r="AP172"/>
  <c r="AK172"/>
  <c r="N172"/>
  <c r="V172"/>
  <c r="AI172"/>
  <c r="AG172"/>
  <c r="T172"/>
  <c r="AE172"/>
  <c r="Y172"/>
  <c r="W172"/>
  <c r="Q172"/>
  <c r="J172"/>
  <c r="C171"/>
  <c r="AP171"/>
  <c r="AK171"/>
  <c r="N171"/>
  <c r="V171"/>
  <c r="AI171"/>
  <c r="AG171"/>
  <c r="T171"/>
  <c r="AE171"/>
  <c r="Y171"/>
  <c r="W171"/>
  <c r="Q171"/>
  <c r="J171"/>
  <c r="C170"/>
  <c r="AP170"/>
  <c r="AK170"/>
  <c r="N170"/>
  <c r="V170"/>
  <c r="AI170"/>
  <c r="AG170"/>
  <c r="T170"/>
  <c r="AE170"/>
  <c r="Y170"/>
  <c r="W170"/>
  <c r="Q170"/>
  <c r="J170"/>
  <c r="C169"/>
  <c r="AP169"/>
  <c r="AK169"/>
  <c r="N169"/>
  <c r="V169"/>
  <c r="AI169"/>
  <c r="AG169"/>
  <c r="T169"/>
  <c r="AE169"/>
  <c r="Y169"/>
  <c r="W169"/>
  <c r="Q169"/>
  <c r="J169"/>
  <c r="C168"/>
  <c r="AP168"/>
  <c r="AK168"/>
  <c r="N168"/>
  <c r="V168"/>
  <c r="AI168"/>
  <c r="AG168"/>
  <c r="T168"/>
  <c r="AE168"/>
  <c r="Y168"/>
  <c r="W168"/>
  <c r="Q168"/>
  <c r="J168"/>
  <c r="C167"/>
  <c r="AP167"/>
  <c r="AK167"/>
  <c r="N167"/>
  <c r="V167"/>
  <c r="AI167"/>
  <c r="AG167"/>
  <c r="T167"/>
  <c r="AE167"/>
  <c r="Y167"/>
  <c r="W167"/>
  <c r="Q167"/>
  <c r="J167"/>
  <c r="C166"/>
  <c r="AP166"/>
  <c r="AK166"/>
  <c r="N166"/>
  <c r="V166"/>
  <c r="AI166"/>
  <c r="AG166"/>
  <c r="T166"/>
  <c r="AE166"/>
  <c r="Y166"/>
  <c r="W166"/>
  <c r="Q166"/>
  <c r="J166"/>
  <c r="C165"/>
  <c r="AP165"/>
  <c r="AK165"/>
  <c r="N165"/>
  <c r="V165"/>
  <c r="AI165"/>
  <c r="AG165"/>
  <c r="T165"/>
  <c r="AE165"/>
  <c r="Y165"/>
  <c r="W165"/>
  <c r="Q165"/>
  <c r="J165"/>
  <c r="C164"/>
  <c r="AP164"/>
  <c r="AK164"/>
  <c r="N164"/>
  <c r="V164"/>
  <c r="AI164"/>
  <c r="AG164"/>
  <c r="T164"/>
  <c r="AE164"/>
  <c r="Y164"/>
  <c r="W164"/>
  <c r="Q164"/>
  <c r="J164"/>
  <c r="C163"/>
  <c r="AP163"/>
  <c r="AK163"/>
  <c r="N163"/>
  <c r="V163"/>
  <c r="AI163"/>
  <c r="AG163"/>
  <c r="T163"/>
  <c r="AE163"/>
  <c r="Y163"/>
  <c r="W163"/>
  <c r="Q163"/>
  <c r="J163"/>
  <c r="C162"/>
  <c r="AP162"/>
  <c r="AK162"/>
  <c r="N162"/>
  <c r="V162"/>
  <c r="AI162"/>
  <c r="AG162"/>
  <c r="T162"/>
  <c r="AE162"/>
  <c r="Y162"/>
  <c r="W162"/>
  <c r="Q162"/>
  <c r="J162"/>
  <c r="C161"/>
  <c r="AP161"/>
  <c r="AK161"/>
  <c r="N161"/>
  <c r="V161"/>
  <c r="AI161"/>
  <c r="AG161"/>
  <c r="T161"/>
  <c r="AE161"/>
  <c r="Y161"/>
  <c r="W161"/>
  <c r="Q161"/>
  <c r="J161"/>
  <c r="C160"/>
  <c r="AP160"/>
  <c r="AK160"/>
  <c r="N160"/>
  <c r="V160"/>
  <c r="AI160"/>
  <c r="AG160"/>
  <c r="T160"/>
  <c r="AE160"/>
  <c r="Y160"/>
  <c r="W160"/>
  <c r="Q160"/>
  <c r="J160"/>
  <c r="C159"/>
  <c r="AP159"/>
  <c r="AK159"/>
  <c r="N159"/>
  <c r="V159"/>
  <c r="AI159"/>
  <c r="AG159"/>
  <c r="T159"/>
  <c r="AE159"/>
  <c r="Y159"/>
  <c r="W159"/>
  <c r="Q159"/>
  <c r="J159"/>
  <c r="C158"/>
  <c r="AP158"/>
  <c r="AK158"/>
  <c r="N158"/>
  <c r="V158"/>
  <c r="AI158"/>
  <c r="AG158"/>
  <c r="T158"/>
  <c r="AE158"/>
  <c r="Y158"/>
  <c r="W158"/>
  <c r="Q158"/>
  <c r="J158"/>
  <c r="C157"/>
  <c r="AP157"/>
  <c r="AK157"/>
  <c r="N157"/>
  <c r="V157"/>
  <c r="AI157"/>
  <c r="AG157"/>
  <c r="T157"/>
  <c r="AE157"/>
  <c r="Y157"/>
  <c r="W157"/>
  <c r="Q157"/>
  <c r="J157"/>
  <c r="C156"/>
  <c r="AP156"/>
  <c r="AK156"/>
  <c r="N156"/>
  <c r="V156"/>
  <c r="AI156"/>
  <c r="AG156"/>
  <c r="T156"/>
  <c r="AE156"/>
  <c r="Y156"/>
  <c r="W156"/>
  <c r="Q156"/>
  <c r="J156"/>
  <c r="C155"/>
  <c r="AP155"/>
  <c r="AK155"/>
  <c r="N155"/>
  <c r="V155"/>
  <c r="AI155"/>
  <c r="AG155"/>
  <c r="T155"/>
  <c r="AE155"/>
  <c r="Y155"/>
  <c r="W155"/>
  <c r="Q155"/>
  <c r="J155"/>
  <c r="A156" i="10"/>
  <c r="A116" i="12"/>
  <c r="A154" i="13"/>
  <c r="C153"/>
  <c r="AP153"/>
  <c r="AK153"/>
  <c r="N153"/>
  <c r="V153"/>
  <c r="AI153"/>
  <c r="AG153"/>
  <c r="T153"/>
  <c r="AE153"/>
  <c r="Y153"/>
  <c r="W153"/>
  <c r="Q153"/>
  <c r="J153"/>
  <c r="A148"/>
  <c r="A149"/>
  <c r="A150"/>
  <c r="A151"/>
  <c r="A152"/>
  <c r="A153"/>
  <c r="C152"/>
  <c r="AP152"/>
  <c r="AK152"/>
  <c r="N152"/>
  <c r="V152"/>
  <c r="AI152"/>
  <c r="AG152"/>
  <c r="T152"/>
  <c r="AE152"/>
  <c r="Y152"/>
  <c r="W152"/>
  <c r="Q152"/>
  <c r="J152"/>
  <c r="C151"/>
  <c r="AP151"/>
  <c r="AK151"/>
  <c r="N151"/>
  <c r="V151"/>
  <c r="AI151"/>
  <c r="AG151"/>
  <c r="T151"/>
  <c r="AE151"/>
  <c r="Y151"/>
  <c r="W151"/>
  <c r="Q151"/>
  <c r="J151"/>
  <c r="C150"/>
  <c r="AP150"/>
  <c r="AK150"/>
  <c r="N150"/>
  <c r="V150"/>
  <c r="AI150"/>
  <c r="AG150"/>
  <c r="T150"/>
  <c r="AE150"/>
  <c r="Y150"/>
  <c r="W150"/>
  <c r="Q150"/>
  <c r="J150"/>
  <c r="C149"/>
  <c r="AP149"/>
  <c r="AK149"/>
  <c r="N149"/>
  <c r="V149"/>
  <c r="AI149"/>
  <c r="AG149"/>
  <c r="T149"/>
  <c r="AE149"/>
  <c r="Y149"/>
  <c r="W149"/>
  <c r="Q149"/>
  <c r="J149"/>
  <c r="C148"/>
  <c r="AP148"/>
  <c r="AK148"/>
  <c r="N148"/>
  <c r="V148"/>
  <c r="AI148"/>
  <c r="AG148"/>
  <c r="T148"/>
  <c r="AE148"/>
  <c r="Y148"/>
  <c r="W148"/>
  <c r="Q148"/>
  <c r="J148"/>
  <c r="C147"/>
  <c r="AP147"/>
  <c r="AK147"/>
  <c r="N147"/>
  <c r="V147"/>
  <c r="AI147"/>
  <c r="AG147"/>
  <c r="T147"/>
  <c r="AE147"/>
  <c r="Y147"/>
  <c r="W147"/>
  <c r="Q147"/>
  <c r="J147"/>
  <c r="A146"/>
  <c r="C145"/>
  <c r="AP145"/>
  <c r="AK145"/>
  <c r="AI145"/>
  <c r="AG145"/>
  <c r="AE145"/>
  <c r="Y145"/>
  <c r="N145"/>
  <c r="W145"/>
  <c r="Q145"/>
  <c r="A145"/>
  <c r="C144"/>
  <c r="AP144"/>
  <c r="AK144"/>
  <c r="AI144"/>
  <c r="AG144"/>
  <c r="AE144"/>
  <c r="Y144"/>
  <c r="N144"/>
  <c r="W144"/>
  <c r="Q144"/>
  <c r="A367" i="10"/>
  <c r="A148" i="12"/>
  <c r="A143" i="13"/>
  <c r="C142"/>
  <c r="AP142"/>
  <c r="AK142"/>
  <c r="AI142"/>
  <c r="AG142"/>
  <c r="AE142"/>
  <c r="Y142"/>
  <c r="N142"/>
  <c r="W142"/>
  <c r="Q142"/>
  <c r="A363" i="10"/>
  <c r="A141" i="13"/>
  <c r="C140"/>
  <c r="AP140"/>
  <c r="AK140"/>
  <c r="AI140"/>
  <c r="AG140"/>
  <c r="AE140"/>
  <c r="Y140"/>
  <c r="N140"/>
  <c r="W140"/>
  <c r="Q140"/>
  <c r="A358" i="10"/>
  <c r="A146" i="12"/>
  <c r="A139" i="13"/>
  <c r="A138"/>
  <c r="C137"/>
  <c r="AP137"/>
  <c r="AK137"/>
  <c r="N137"/>
  <c r="V137"/>
  <c r="AI137"/>
  <c r="AG137"/>
  <c r="T137"/>
  <c r="AE137"/>
  <c r="Y137"/>
  <c r="W137"/>
  <c r="Q137"/>
  <c r="J137"/>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C136"/>
  <c r="AP136"/>
  <c r="AK136"/>
  <c r="N136"/>
  <c r="V136"/>
  <c r="AI136"/>
  <c r="AG136"/>
  <c r="T136"/>
  <c r="AE136"/>
  <c r="Y136"/>
  <c r="W136"/>
  <c r="Q136"/>
  <c r="J136"/>
  <c r="C135"/>
  <c r="AP135"/>
  <c r="AK135"/>
  <c r="N135"/>
  <c r="V135"/>
  <c r="AI135"/>
  <c r="AG135"/>
  <c r="T135"/>
  <c r="AE135"/>
  <c r="Y135"/>
  <c r="W135"/>
  <c r="Q135"/>
  <c r="J135"/>
  <c r="C134"/>
  <c r="AP134"/>
  <c r="AK134"/>
  <c r="N134"/>
  <c r="V134"/>
  <c r="AI134"/>
  <c r="AG134"/>
  <c r="T134"/>
  <c r="AE134"/>
  <c r="Y134"/>
  <c r="W134"/>
  <c r="Q134"/>
  <c r="J134"/>
  <c r="C133"/>
  <c r="AP133"/>
  <c r="AK133"/>
  <c r="N133"/>
  <c r="V133"/>
  <c r="AI133"/>
  <c r="AG133"/>
  <c r="T133"/>
  <c r="AE133"/>
  <c r="Y133"/>
  <c r="W133"/>
  <c r="Q133"/>
  <c r="J133"/>
  <c r="C132"/>
  <c r="AP132"/>
  <c r="AK132"/>
  <c r="N132"/>
  <c r="V132"/>
  <c r="AI132"/>
  <c r="AG132"/>
  <c r="T132"/>
  <c r="AE132"/>
  <c r="Y132"/>
  <c r="W132"/>
  <c r="Q132"/>
  <c r="J132"/>
  <c r="C131"/>
  <c r="AP131"/>
  <c r="AK131"/>
  <c r="N131"/>
  <c r="V131"/>
  <c r="AI131"/>
  <c r="AG131"/>
  <c r="T131"/>
  <c r="AE131"/>
  <c r="Y131"/>
  <c r="W131"/>
  <c r="Q131"/>
  <c r="J131"/>
  <c r="C130"/>
  <c r="AP130"/>
  <c r="AK130"/>
  <c r="N130"/>
  <c r="V130"/>
  <c r="AI130"/>
  <c r="AG130"/>
  <c r="T130"/>
  <c r="AE130"/>
  <c r="Y130"/>
  <c r="W130"/>
  <c r="Q130"/>
  <c r="J130"/>
  <c r="C129"/>
  <c r="AP129"/>
  <c r="AK129"/>
  <c r="N129"/>
  <c r="V129"/>
  <c r="AI129"/>
  <c r="AG129"/>
  <c r="T129"/>
  <c r="AE129"/>
  <c r="Y129"/>
  <c r="W129"/>
  <c r="Q129"/>
  <c r="J129"/>
  <c r="C128"/>
  <c r="AP128"/>
  <c r="AK128"/>
  <c r="N128"/>
  <c r="V128"/>
  <c r="AI128"/>
  <c r="AG128"/>
  <c r="T128"/>
  <c r="AE128"/>
  <c r="Y128"/>
  <c r="W128"/>
  <c r="Q128"/>
  <c r="J128"/>
  <c r="C127"/>
  <c r="AP127"/>
  <c r="AK127"/>
  <c r="N127"/>
  <c r="V127"/>
  <c r="AI127"/>
  <c r="AG127"/>
  <c r="T127"/>
  <c r="AE127"/>
  <c r="Y127"/>
  <c r="W127"/>
  <c r="Q127"/>
  <c r="J127"/>
  <c r="C126"/>
  <c r="AP126"/>
  <c r="AK126"/>
  <c r="N126"/>
  <c r="V126"/>
  <c r="AI126"/>
  <c r="AG126"/>
  <c r="T126"/>
  <c r="AE126"/>
  <c r="Y126"/>
  <c r="W126"/>
  <c r="Q126"/>
  <c r="J126"/>
  <c r="C125"/>
  <c r="AP125"/>
  <c r="AK125"/>
  <c r="N125"/>
  <c r="V125"/>
  <c r="AI125"/>
  <c r="AG125"/>
  <c r="T125"/>
  <c r="AE125"/>
  <c r="Y125"/>
  <c r="W125"/>
  <c r="Q125"/>
  <c r="J125"/>
  <c r="C124"/>
  <c r="AP124"/>
  <c r="AK124"/>
  <c r="N124"/>
  <c r="V124"/>
  <c r="AI124"/>
  <c r="AG124"/>
  <c r="T124"/>
  <c r="AE124"/>
  <c r="Y124"/>
  <c r="W124"/>
  <c r="Q124"/>
  <c r="J124"/>
  <c r="C123"/>
  <c r="AP123"/>
  <c r="AK123"/>
  <c r="N123"/>
  <c r="V123"/>
  <c r="AI123"/>
  <c r="AG123"/>
  <c r="T123"/>
  <c r="AE123"/>
  <c r="Y123"/>
  <c r="W123"/>
  <c r="Q123"/>
  <c r="J123"/>
  <c r="C122"/>
  <c r="AP122"/>
  <c r="AK122"/>
  <c r="N122"/>
  <c r="V122"/>
  <c r="AI122"/>
  <c r="AG122"/>
  <c r="T122"/>
  <c r="AE122"/>
  <c r="Y122"/>
  <c r="W122"/>
  <c r="Q122"/>
  <c r="J122"/>
  <c r="C121"/>
  <c r="AP121"/>
  <c r="AK121"/>
  <c r="N121"/>
  <c r="V121"/>
  <c r="AI121"/>
  <c r="AG121"/>
  <c r="T121"/>
  <c r="AE121"/>
  <c r="Y121"/>
  <c r="W121"/>
  <c r="Q121"/>
  <c r="J121"/>
  <c r="C120"/>
  <c r="AP120"/>
  <c r="AK120"/>
  <c r="N120"/>
  <c r="V120"/>
  <c r="AI120"/>
  <c r="AG120"/>
  <c r="T120"/>
  <c r="AE120"/>
  <c r="Y120"/>
  <c r="W120"/>
  <c r="Q120"/>
  <c r="J120"/>
  <c r="C119"/>
  <c r="AP119"/>
  <c r="AK119"/>
  <c r="N119"/>
  <c r="V119"/>
  <c r="AI119"/>
  <c r="AG119"/>
  <c r="T119"/>
  <c r="AE119"/>
  <c r="Y119"/>
  <c r="W119"/>
  <c r="Q119"/>
  <c r="J119"/>
  <c r="C118"/>
  <c r="AP118"/>
  <c r="AK118"/>
  <c r="N118"/>
  <c r="V118"/>
  <c r="AI118"/>
  <c r="AG118"/>
  <c r="T118"/>
  <c r="AE118"/>
  <c r="Y118"/>
  <c r="W118"/>
  <c r="Q118"/>
  <c r="J118"/>
  <c r="C117"/>
  <c r="AP117"/>
  <c r="AK117"/>
  <c r="N117"/>
  <c r="V117"/>
  <c r="AI117"/>
  <c r="AG117"/>
  <c r="T117"/>
  <c r="AE117"/>
  <c r="Y117"/>
  <c r="W117"/>
  <c r="Q117"/>
  <c r="J117"/>
  <c r="C116"/>
  <c r="AP116"/>
  <c r="AK116"/>
  <c r="N116"/>
  <c r="V116"/>
  <c r="AI116"/>
  <c r="AG116"/>
  <c r="T116"/>
  <c r="AE116"/>
  <c r="Y116"/>
  <c r="W116"/>
  <c r="Q116"/>
  <c r="J116"/>
  <c r="C115"/>
  <c r="AP115"/>
  <c r="AK115"/>
  <c r="N115"/>
  <c r="V115"/>
  <c r="AI115"/>
  <c r="AG115"/>
  <c r="T115"/>
  <c r="AE115"/>
  <c r="Y115"/>
  <c r="W115"/>
  <c r="Q115"/>
  <c r="J115"/>
  <c r="C114"/>
  <c r="AP114"/>
  <c r="AK114"/>
  <c r="N114"/>
  <c r="V114"/>
  <c r="AI114"/>
  <c r="AG114"/>
  <c r="T114"/>
  <c r="AE114"/>
  <c r="Y114"/>
  <c r="W114"/>
  <c r="Q114"/>
  <c r="J114"/>
  <c r="C113"/>
  <c r="AP113"/>
  <c r="AK113"/>
  <c r="N113"/>
  <c r="V113"/>
  <c r="AI113"/>
  <c r="AG113"/>
  <c r="T113"/>
  <c r="AE113"/>
  <c r="Y113"/>
  <c r="W113"/>
  <c r="Q113"/>
  <c r="J113"/>
  <c r="C112"/>
  <c r="AP112"/>
  <c r="AK112"/>
  <c r="N112"/>
  <c r="V112"/>
  <c r="AI112"/>
  <c r="AG112"/>
  <c r="T112"/>
  <c r="AE112"/>
  <c r="Y112"/>
  <c r="W112"/>
  <c r="Q112"/>
  <c r="J112"/>
  <c r="C111"/>
  <c r="AP111"/>
  <c r="AK111"/>
  <c r="N111"/>
  <c r="V111"/>
  <c r="AI111"/>
  <c r="AG111"/>
  <c r="T111"/>
  <c r="AE111"/>
  <c r="Y111"/>
  <c r="W111"/>
  <c r="Q111"/>
  <c r="J111"/>
  <c r="C110"/>
  <c r="AP110"/>
  <c r="AK110"/>
  <c r="N110"/>
  <c r="V110"/>
  <c r="AI110"/>
  <c r="AG110"/>
  <c r="T110"/>
  <c r="AE110"/>
  <c r="Y110"/>
  <c r="W110"/>
  <c r="Q110"/>
  <c r="J110"/>
  <c r="C109"/>
  <c r="AP109"/>
  <c r="AK109"/>
  <c r="N109"/>
  <c r="V109"/>
  <c r="AI109"/>
  <c r="AG109"/>
  <c r="T109"/>
  <c r="AE109"/>
  <c r="Y109"/>
  <c r="W109"/>
  <c r="Q109"/>
  <c r="J109"/>
  <c r="C108"/>
  <c r="AP108"/>
  <c r="AK108"/>
  <c r="N108"/>
  <c r="V108"/>
  <c r="AI108"/>
  <c r="AG108"/>
  <c r="T108"/>
  <c r="AE108"/>
  <c r="Y108"/>
  <c r="W108"/>
  <c r="Q108"/>
  <c r="J108"/>
  <c r="C107"/>
  <c r="AP107"/>
  <c r="AK107"/>
  <c r="N107"/>
  <c r="V107"/>
  <c r="AI107"/>
  <c r="AG107"/>
  <c r="T107"/>
  <c r="AE107"/>
  <c r="Y107"/>
  <c r="W107"/>
  <c r="Q107"/>
  <c r="J107"/>
  <c r="C106"/>
  <c r="AP106"/>
  <c r="AK106"/>
  <c r="N106"/>
  <c r="V106"/>
  <c r="AI106"/>
  <c r="AG106"/>
  <c r="T106"/>
  <c r="AE106"/>
  <c r="Y106"/>
  <c r="W106"/>
  <c r="Q106"/>
  <c r="J106"/>
  <c r="C105"/>
  <c r="AP105"/>
  <c r="AK105"/>
  <c r="N105"/>
  <c r="V105"/>
  <c r="AI105"/>
  <c r="AG105"/>
  <c r="T105"/>
  <c r="AE105"/>
  <c r="Y105"/>
  <c r="W105"/>
  <c r="Q105"/>
  <c r="J105"/>
  <c r="C104"/>
  <c r="AP104"/>
  <c r="AK104"/>
  <c r="N104"/>
  <c r="V104"/>
  <c r="AI104"/>
  <c r="AG104"/>
  <c r="T104"/>
  <c r="AE104"/>
  <c r="Y104"/>
  <c r="W104"/>
  <c r="Q104"/>
  <c r="J104"/>
  <c r="C103"/>
  <c r="AP103"/>
  <c r="AK103"/>
  <c r="N103"/>
  <c r="V103"/>
  <c r="AI103"/>
  <c r="AG103"/>
  <c r="T103"/>
  <c r="AE103"/>
  <c r="Y103"/>
  <c r="W103"/>
  <c r="Q103"/>
  <c r="J103"/>
  <c r="C102"/>
  <c r="AP102"/>
  <c r="AK102"/>
  <c r="N102"/>
  <c r="V102"/>
  <c r="AI102"/>
  <c r="AG102"/>
  <c r="T102"/>
  <c r="AE102"/>
  <c r="Y102"/>
  <c r="W102"/>
  <c r="Q102"/>
  <c r="J102"/>
  <c r="C101"/>
  <c r="AP101"/>
  <c r="AK101"/>
  <c r="N101"/>
  <c r="V101"/>
  <c r="AI101"/>
  <c r="AG101"/>
  <c r="T101"/>
  <c r="AE101"/>
  <c r="Y101"/>
  <c r="W101"/>
  <c r="Q101"/>
  <c r="J101"/>
  <c r="A100"/>
  <c r="C99"/>
  <c r="AP99"/>
  <c r="AK99"/>
  <c r="N99"/>
  <c r="V99"/>
  <c r="AI99"/>
  <c r="AG99"/>
  <c r="T99"/>
  <c r="AE99"/>
  <c r="Y99"/>
  <c r="W99"/>
  <c r="Q99"/>
  <c r="J99"/>
  <c r="A94"/>
  <c r="A95"/>
  <c r="A96"/>
  <c r="A97"/>
  <c r="A98"/>
  <c r="A99"/>
  <c r="C98"/>
  <c r="AP98"/>
  <c r="AK98"/>
  <c r="N98"/>
  <c r="V98"/>
  <c r="AI98"/>
  <c r="AG98"/>
  <c r="T98"/>
  <c r="AE98"/>
  <c r="Y98"/>
  <c r="W98"/>
  <c r="Q98"/>
  <c r="J98"/>
  <c r="C97"/>
  <c r="AP97"/>
  <c r="AK97"/>
  <c r="N97"/>
  <c r="V97"/>
  <c r="AI97"/>
  <c r="AG97"/>
  <c r="T97"/>
  <c r="AE97"/>
  <c r="Y97"/>
  <c r="W97"/>
  <c r="Q97"/>
  <c r="J97"/>
  <c r="C96"/>
  <c r="AP96"/>
  <c r="AK96"/>
  <c r="N96"/>
  <c r="V96"/>
  <c r="AI96"/>
  <c r="AG96"/>
  <c r="T96"/>
  <c r="AE96"/>
  <c r="Y96"/>
  <c r="W96"/>
  <c r="Q96"/>
  <c r="J96"/>
  <c r="C95"/>
  <c r="AP95"/>
  <c r="AK95"/>
  <c r="N95"/>
  <c r="V95"/>
  <c r="AI95"/>
  <c r="AG95"/>
  <c r="T95"/>
  <c r="AE95"/>
  <c r="Y95"/>
  <c r="W95"/>
  <c r="Q95"/>
  <c r="J95"/>
  <c r="C94"/>
  <c r="AP94"/>
  <c r="AK94"/>
  <c r="N94"/>
  <c r="V94"/>
  <c r="AI94"/>
  <c r="AG94"/>
  <c r="T94"/>
  <c r="AE94"/>
  <c r="Y94"/>
  <c r="W94"/>
  <c r="Q94"/>
  <c r="J94"/>
  <c r="C93"/>
  <c r="AP93"/>
  <c r="AK93"/>
  <c r="N93"/>
  <c r="V93"/>
  <c r="AI93"/>
  <c r="AG93"/>
  <c r="T93"/>
  <c r="AE93"/>
  <c r="Y93"/>
  <c r="W93"/>
  <c r="Q93"/>
  <c r="J93"/>
  <c r="A141" i="10"/>
  <c r="A101" i="12"/>
  <c r="A92" i="13"/>
  <c r="C91"/>
  <c r="AP91"/>
  <c r="AK91"/>
  <c r="AI91"/>
  <c r="AG91"/>
  <c r="AE91"/>
  <c r="Y91"/>
  <c r="N91"/>
  <c r="W91"/>
  <c r="Q91"/>
  <c r="A89"/>
  <c r="A90"/>
  <c r="A91"/>
  <c r="C90"/>
  <c r="AP90"/>
  <c r="AK90"/>
  <c r="AI90"/>
  <c r="AG90"/>
  <c r="AE90"/>
  <c r="Y90"/>
  <c r="N90"/>
  <c r="W90"/>
  <c r="Q90"/>
  <c r="C89"/>
  <c r="AP89"/>
  <c r="AK89"/>
  <c r="AI89"/>
  <c r="AG89"/>
  <c r="AE89"/>
  <c r="Y89"/>
  <c r="N89"/>
  <c r="W89"/>
  <c r="Q89"/>
  <c r="C88"/>
  <c r="AP88"/>
  <c r="AK88"/>
  <c r="AI88"/>
  <c r="AG88"/>
  <c r="AE88"/>
  <c r="Y88"/>
  <c r="N88"/>
  <c r="W88"/>
  <c r="Q88"/>
  <c r="A136" i="10"/>
  <c r="A96" i="12"/>
  <c r="A87" i="13"/>
  <c r="C86"/>
  <c r="AP86"/>
  <c r="AK86"/>
  <c r="AI86"/>
  <c r="AG86"/>
  <c r="AE86"/>
  <c r="Y86"/>
  <c r="N86"/>
  <c r="W86"/>
  <c r="Q86"/>
  <c r="A85"/>
  <c r="C84"/>
  <c r="AP84"/>
  <c r="AK84"/>
  <c r="AI84"/>
  <c r="AG84"/>
  <c r="AE84"/>
  <c r="Y84"/>
  <c r="N84"/>
  <c r="W84"/>
  <c r="Q84"/>
  <c r="A127" i="10"/>
  <c r="A94" i="12"/>
  <c r="A83" i="13"/>
  <c r="A126" i="10"/>
  <c r="A93" i="12"/>
  <c r="A82" i="13"/>
  <c r="C81"/>
  <c r="AP81"/>
  <c r="AK81"/>
  <c r="N81"/>
  <c r="V81"/>
  <c r="AI81"/>
  <c r="AG81"/>
  <c r="T81"/>
  <c r="AE81"/>
  <c r="Y81"/>
  <c r="W81"/>
  <c r="Q81"/>
  <c r="J81"/>
  <c r="A124" i="10"/>
  <c r="A91" i="12"/>
  <c r="A80" i="13"/>
  <c r="C79"/>
  <c r="AP79"/>
  <c r="AK79"/>
  <c r="N79"/>
  <c r="V79"/>
  <c r="AI79"/>
  <c r="AG79"/>
  <c r="T79"/>
  <c r="AE79"/>
  <c r="Y79"/>
  <c r="W79"/>
  <c r="Q79"/>
  <c r="J79"/>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C78"/>
  <c r="AP78"/>
  <c r="AK78"/>
  <c r="N78"/>
  <c r="V78"/>
  <c r="AI78"/>
  <c r="AG78"/>
  <c r="T78"/>
  <c r="AE78"/>
  <c r="Y78"/>
  <c r="W78"/>
  <c r="Q78"/>
  <c r="J78"/>
  <c r="C77"/>
  <c r="AP77"/>
  <c r="AK77"/>
  <c r="N77"/>
  <c r="V77"/>
  <c r="AI77"/>
  <c r="AG77"/>
  <c r="T77"/>
  <c r="AE77"/>
  <c r="Y77"/>
  <c r="W77"/>
  <c r="Q77"/>
  <c r="J77"/>
  <c r="C76"/>
  <c r="AP76"/>
  <c r="AK76"/>
  <c r="N76"/>
  <c r="V76"/>
  <c r="AI76"/>
  <c r="AG76"/>
  <c r="T76"/>
  <c r="AE76"/>
  <c r="Y76"/>
  <c r="W76"/>
  <c r="Q76"/>
  <c r="J76"/>
  <c r="C75"/>
  <c r="AP75"/>
  <c r="AK75"/>
  <c r="N75"/>
  <c r="V75"/>
  <c r="AI75"/>
  <c r="AG75"/>
  <c r="T75"/>
  <c r="AE75"/>
  <c r="Y75"/>
  <c r="W75"/>
  <c r="Q75"/>
  <c r="J75"/>
  <c r="C74"/>
  <c r="AP74"/>
  <c r="AK74"/>
  <c r="N74"/>
  <c r="V74"/>
  <c r="AI74"/>
  <c r="AG74"/>
  <c r="T74"/>
  <c r="AE74"/>
  <c r="Y74"/>
  <c r="W74"/>
  <c r="Q74"/>
  <c r="J74"/>
  <c r="C73"/>
  <c r="AP73"/>
  <c r="AK73"/>
  <c r="N73"/>
  <c r="V73"/>
  <c r="AI73"/>
  <c r="AG73"/>
  <c r="T73"/>
  <c r="AE73"/>
  <c r="Y73"/>
  <c r="W73"/>
  <c r="Q73"/>
  <c r="J73"/>
  <c r="C72"/>
  <c r="AP72"/>
  <c r="AK72"/>
  <c r="N72"/>
  <c r="V72"/>
  <c r="AI72"/>
  <c r="AG72"/>
  <c r="T72"/>
  <c r="AE72"/>
  <c r="Y72"/>
  <c r="W72"/>
  <c r="Q72"/>
  <c r="J72"/>
  <c r="C71"/>
  <c r="AP71"/>
  <c r="AK71"/>
  <c r="N71"/>
  <c r="V71"/>
  <c r="AI71"/>
  <c r="AG71"/>
  <c r="T71"/>
  <c r="AE71"/>
  <c r="Y71"/>
  <c r="W71"/>
  <c r="Q71"/>
  <c r="J71"/>
  <c r="C70"/>
  <c r="AP70"/>
  <c r="AK70"/>
  <c r="N70"/>
  <c r="V70"/>
  <c r="AI70"/>
  <c r="AG70"/>
  <c r="T70"/>
  <c r="AE70"/>
  <c r="Y70"/>
  <c r="W70"/>
  <c r="Q70"/>
  <c r="J70"/>
  <c r="C69"/>
  <c r="AP69"/>
  <c r="AK69"/>
  <c r="N69"/>
  <c r="V69"/>
  <c r="AI69"/>
  <c r="AG69"/>
  <c r="T69"/>
  <c r="AE69"/>
  <c r="Y69"/>
  <c r="W69"/>
  <c r="Q69"/>
  <c r="J69"/>
  <c r="C68"/>
  <c r="AP68"/>
  <c r="AK68"/>
  <c r="N68"/>
  <c r="V68"/>
  <c r="AI68"/>
  <c r="AG68"/>
  <c r="T68"/>
  <c r="AE68"/>
  <c r="Y68"/>
  <c r="W68"/>
  <c r="Q68"/>
  <c r="J68"/>
  <c r="C67"/>
  <c r="AP67"/>
  <c r="AK67"/>
  <c r="N67"/>
  <c r="V67"/>
  <c r="AI67"/>
  <c r="AG67"/>
  <c r="T67"/>
  <c r="AE67"/>
  <c r="Y67"/>
  <c r="W67"/>
  <c r="Q67"/>
  <c r="J67"/>
  <c r="C66"/>
  <c r="AP66"/>
  <c r="AK66"/>
  <c r="N66"/>
  <c r="V66"/>
  <c r="AI66"/>
  <c r="AG66"/>
  <c r="T66"/>
  <c r="AE66"/>
  <c r="Y66"/>
  <c r="W66"/>
  <c r="Q66"/>
  <c r="J66"/>
  <c r="C65"/>
  <c r="AP65"/>
  <c r="AK65"/>
  <c r="N65"/>
  <c r="V65"/>
  <c r="AI65"/>
  <c r="AG65"/>
  <c r="T65"/>
  <c r="AE65"/>
  <c r="Y65"/>
  <c r="W65"/>
  <c r="Q65"/>
  <c r="J65"/>
  <c r="C64"/>
  <c r="AP64"/>
  <c r="AK64"/>
  <c r="N64"/>
  <c r="V64"/>
  <c r="AI64"/>
  <c r="AG64"/>
  <c r="T64"/>
  <c r="AE64"/>
  <c r="Y64"/>
  <c r="W64"/>
  <c r="Q64"/>
  <c r="J64"/>
  <c r="C63"/>
  <c r="AP63"/>
  <c r="AK63"/>
  <c r="N63"/>
  <c r="V63"/>
  <c r="AI63"/>
  <c r="AG63"/>
  <c r="T63"/>
  <c r="AE63"/>
  <c r="Y63"/>
  <c r="W63"/>
  <c r="Q63"/>
  <c r="J63"/>
  <c r="C62"/>
  <c r="AP62"/>
  <c r="AK62"/>
  <c r="N62"/>
  <c r="V62"/>
  <c r="AI62"/>
  <c r="AG62"/>
  <c r="T62"/>
  <c r="AE62"/>
  <c r="Y62"/>
  <c r="W62"/>
  <c r="Q62"/>
  <c r="J62"/>
  <c r="C61"/>
  <c r="AP61"/>
  <c r="AK61"/>
  <c r="N61"/>
  <c r="V61"/>
  <c r="AI61"/>
  <c r="AG61"/>
  <c r="T61"/>
  <c r="AE61"/>
  <c r="Y61"/>
  <c r="W61"/>
  <c r="Q61"/>
  <c r="J61"/>
  <c r="C60"/>
  <c r="AP60"/>
  <c r="AK60"/>
  <c r="N60"/>
  <c r="V60"/>
  <c r="AI60"/>
  <c r="AG60"/>
  <c r="T60"/>
  <c r="AE60"/>
  <c r="Y60"/>
  <c r="W60"/>
  <c r="Q60"/>
  <c r="J60"/>
  <c r="C59"/>
  <c r="AP59"/>
  <c r="AK59"/>
  <c r="N59"/>
  <c r="V59"/>
  <c r="AI59"/>
  <c r="AG59"/>
  <c r="T59"/>
  <c r="AE59"/>
  <c r="Y59"/>
  <c r="W59"/>
  <c r="Q59"/>
  <c r="J59"/>
  <c r="C58"/>
  <c r="AP58"/>
  <c r="AK58"/>
  <c r="N58"/>
  <c r="V58"/>
  <c r="AI58"/>
  <c r="AG58"/>
  <c r="T58"/>
  <c r="AE58"/>
  <c r="Y58"/>
  <c r="W58"/>
  <c r="Q58"/>
  <c r="J58"/>
  <c r="C57"/>
  <c r="AP57"/>
  <c r="AK57"/>
  <c r="N57"/>
  <c r="V57"/>
  <c r="AI57"/>
  <c r="AG57"/>
  <c r="T57"/>
  <c r="AE57"/>
  <c r="Y57"/>
  <c r="W57"/>
  <c r="Q57"/>
  <c r="J57"/>
  <c r="C56"/>
  <c r="AP56"/>
  <c r="AK56"/>
  <c r="N56"/>
  <c r="V56"/>
  <c r="AI56"/>
  <c r="AG56"/>
  <c r="T56"/>
  <c r="AE56"/>
  <c r="Y56"/>
  <c r="W56"/>
  <c r="Q56"/>
  <c r="J56"/>
  <c r="C55"/>
  <c r="AP55"/>
  <c r="AK55"/>
  <c r="N55"/>
  <c r="V55"/>
  <c r="AI55"/>
  <c r="AG55"/>
  <c r="T55"/>
  <c r="AE55"/>
  <c r="Y55"/>
  <c r="W55"/>
  <c r="Q55"/>
  <c r="J55"/>
  <c r="C54"/>
  <c r="AP54"/>
  <c r="AK54"/>
  <c r="N54"/>
  <c r="V54"/>
  <c r="AI54"/>
  <c r="AG54"/>
  <c r="T54"/>
  <c r="AE54"/>
  <c r="Y54"/>
  <c r="W54"/>
  <c r="Q54"/>
  <c r="J54"/>
  <c r="C53"/>
  <c r="AP53"/>
  <c r="AK53"/>
  <c r="N53"/>
  <c r="V53"/>
  <c r="AI53"/>
  <c r="AG53"/>
  <c r="T53"/>
  <c r="AE53"/>
  <c r="Y53"/>
  <c r="W53"/>
  <c r="Q53"/>
  <c r="J53"/>
  <c r="C52"/>
  <c r="AP52"/>
  <c r="AK52"/>
  <c r="N52"/>
  <c r="V52"/>
  <c r="AI52"/>
  <c r="AG52"/>
  <c r="T52"/>
  <c r="AE52"/>
  <c r="Y52"/>
  <c r="W52"/>
  <c r="Q52"/>
  <c r="J52"/>
  <c r="C51"/>
  <c r="AP51"/>
  <c r="AK51"/>
  <c r="N51"/>
  <c r="V51"/>
  <c r="AI51"/>
  <c r="AG51"/>
  <c r="T51"/>
  <c r="AE51"/>
  <c r="Y51"/>
  <c r="W51"/>
  <c r="Q51"/>
  <c r="J51"/>
  <c r="C50"/>
  <c r="AP50"/>
  <c r="AK50"/>
  <c r="N50"/>
  <c r="V50"/>
  <c r="AI50"/>
  <c r="AG50"/>
  <c r="T50"/>
  <c r="AE50"/>
  <c r="Y50"/>
  <c r="W50"/>
  <c r="Q50"/>
  <c r="J50"/>
  <c r="C49"/>
  <c r="AP49"/>
  <c r="AK49"/>
  <c r="N49"/>
  <c r="V49"/>
  <c r="AI49"/>
  <c r="AG49"/>
  <c r="T49"/>
  <c r="AE49"/>
  <c r="Y49"/>
  <c r="W49"/>
  <c r="Q49"/>
  <c r="J49"/>
  <c r="C48"/>
  <c r="AP48"/>
  <c r="AK48"/>
  <c r="N48"/>
  <c r="V48"/>
  <c r="AI48"/>
  <c r="AG48"/>
  <c r="T48"/>
  <c r="AE48"/>
  <c r="Y48"/>
  <c r="W48"/>
  <c r="Q48"/>
  <c r="J48"/>
  <c r="C47"/>
  <c r="AP47"/>
  <c r="AK47"/>
  <c r="N47"/>
  <c r="V47"/>
  <c r="AI47"/>
  <c r="AG47"/>
  <c r="T47"/>
  <c r="AE47"/>
  <c r="Y47"/>
  <c r="W47"/>
  <c r="Q47"/>
  <c r="J47"/>
  <c r="C46"/>
  <c r="AP46"/>
  <c r="AK46"/>
  <c r="N46"/>
  <c r="V46"/>
  <c r="AI46"/>
  <c r="AG46"/>
  <c r="T46"/>
  <c r="AE46"/>
  <c r="Y46"/>
  <c r="W46"/>
  <c r="Q46"/>
  <c r="J46"/>
  <c r="C45"/>
  <c r="AP45"/>
  <c r="AK45"/>
  <c r="N45"/>
  <c r="V45"/>
  <c r="AI45"/>
  <c r="AG45"/>
  <c r="T45"/>
  <c r="AE45"/>
  <c r="Y45"/>
  <c r="W45"/>
  <c r="Q45"/>
  <c r="J45"/>
  <c r="C44"/>
  <c r="AP44"/>
  <c r="AK44"/>
  <c r="N44"/>
  <c r="V44"/>
  <c r="AI44"/>
  <c r="AG44"/>
  <c r="T44"/>
  <c r="AE44"/>
  <c r="Y44"/>
  <c r="W44"/>
  <c r="Q44"/>
  <c r="J44"/>
  <c r="C43"/>
  <c r="AP43"/>
  <c r="AK43"/>
  <c r="N43"/>
  <c r="V43"/>
  <c r="AI43"/>
  <c r="AG43"/>
  <c r="T43"/>
  <c r="AE43"/>
  <c r="Y43"/>
  <c r="W43"/>
  <c r="Q43"/>
  <c r="J43"/>
  <c r="C42"/>
  <c r="AP42"/>
  <c r="AK42"/>
  <c r="N42"/>
  <c r="V42"/>
  <c r="AI42"/>
  <c r="AG42"/>
  <c r="T42"/>
  <c r="AE42"/>
  <c r="Y42"/>
  <c r="W42"/>
  <c r="Q42"/>
  <c r="J42"/>
  <c r="C41"/>
  <c r="AP41"/>
  <c r="AK41"/>
  <c r="N41"/>
  <c r="V41"/>
  <c r="AI41"/>
  <c r="AG41"/>
  <c r="T41"/>
  <c r="AE41"/>
  <c r="Y41"/>
  <c r="W41"/>
  <c r="Q41"/>
  <c r="J41"/>
  <c r="C40"/>
  <c r="AP40"/>
  <c r="AK40"/>
  <c r="N40"/>
  <c r="V40"/>
  <c r="AI40"/>
  <c r="AG40"/>
  <c r="T40"/>
  <c r="AE40"/>
  <c r="Y40"/>
  <c r="W40"/>
  <c r="Q40"/>
  <c r="J40"/>
  <c r="C39"/>
  <c r="AP39"/>
  <c r="AK39"/>
  <c r="N39"/>
  <c r="V39"/>
  <c r="AI39"/>
  <c r="AG39"/>
  <c r="T39"/>
  <c r="AE39"/>
  <c r="Y39"/>
  <c r="W39"/>
  <c r="Q39"/>
  <c r="J39"/>
  <c r="C38"/>
  <c r="AP38"/>
  <c r="AK38"/>
  <c r="N38"/>
  <c r="V38"/>
  <c r="AI38"/>
  <c r="AG38"/>
  <c r="T38"/>
  <c r="AE38"/>
  <c r="Y38"/>
  <c r="W38"/>
  <c r="Q38"/>
  <c r="J38"/>
  <c r="A60" i="10"/>
  <c r="A52" i="12"/>
  <c r="A37" i="13"/>
  <c r="C36"/>
  <c r="AP36"/>
  <c r="AK36"/>
  <c r="N36"/>
  <c r="V36"/>
  <c r="AI36"/>
  <c r="AG36"/>
  <c r="T36"/>
  <c r="AE36"/>
  <c r="Y36"/>
  <c r="W36"/>
  <c r="Q36"/>
  <c r="J36"/>
  <c r="A31"/>
  <c r="A32"/>
  <c r="A33"/>
  <c r="A34"/>
  <c r="A35"/>
  <c r="A36"/>
  <c r="C35"/>
  <c r="AP35"/>
  <c r="AK35"/>
  <c r="N35"/>
  <c r="V35"/>
  <c r="AI35"/>
  <c r="AG35"/>
  <c r="T35"/>
  <c r="AE35"/>
  <c r="Y35"/>
  <c r="W35"/>
  <c r="Q35"/>
  <c r="J35"/>
  <c r="C34"/>
  <c r="AP34"/>
  <c r="AK34"/>
  <c r="N34"/>
  <c r="V34"/>
  <c r="AI34"/>
  <c r="AG34"/>
  <c r="T34"/>
  <c r="AE34"/>
  <c r="Y34"/>
  <c r="W34"/>
  <c r="Q34"/>
  <c r="J34"/>
  <c r="C33"/>
  <c r="AP33"/>
  <c r="AK33"/>
  <c r="N33"/>
  <c r="V33"/>
  <c r="AI33"/>
  <c r="AG33"/>
  <c r="T33"/>
  <c r="AE33"/>
  <c r="Y33"/>
  <c r="W33"/>
  <c r="Q33"/>
  <c r="J33"/>
  <c r="C32"/>
  <c r="AP32"/>
  <c r="AK32"/>
  <c r="N32"/>
  <c r="V32"/>
  <c r="AI32"/>
  <c r="AG32"/>
  <c r="T32"/>
  <c r="AE32"/>
  <c r="Y32"/>
  <c r="W32"/>
  <c r="Q32"/>
  <c r="J32"/>
  <c r="C31"/>
  <c r="AP31"/>
  <c r="AK31"/>
  <c r="N31"/>
  <c r="V31"/>
  <c r="AI31"/>
  <c r="AG31"/>
  <c r="T31"/>
  <c r="AE31"/>
  <c r="Y31"/>
  <c r="W31"/>
  <c r="Q31"/>
  <c r="J31"/>
  <c r="C30"/>
  <c r="AP30"/>
  <c r="AK30"/>
  <c r="N30"/>
  <c r="V30"/>
  <c r="AI30"/>
  <c r="AG30"/>
  <c r="T30"/>
  <c r="AE30"/>
  <c r="Y30"/>
  <c r="W30"/>
  <c r="Q30"/>
  <c r="J30"/>
  <c r="A36" i="10"/>
  <c r="A28" i="12"/>
  <c r="A29" i="13"/>
  <c r="C28"/>
  <c r="AP28"/>
  <c r="AK28"/>
  <c r="AI28"/>
  <c r="AG28"/>
  <c r="AE28"/>
  <c r="Y28"/>
  <c r="N28"/>
  <c r="W28"/>
  <c r="Q28"/>
  <c r="C27"/>
  <c r="AP27"/>
  <c r="AK27"/>
  <c r="AI27"/>
  <c r="AG27"/>
  <c r="AE27"/>
  <c r="Y27"/>
  <c r="N27"/>
  <c r="W27"/>
  <c r="Q27"/>
  <c r="A33" i="10"/>
  <c r="A25" i="12"/>
  <c r="A26" i="13"/>
  <c r="C25"/>
  <c r="AP25"/>
  <c r="AK25"/>
  <c r="AI25"/>
  <c r="AG25"/>
  <c r="AE25"/>
  <c r="Y25"/>
  <c r="N25"/>
  <c r="W25"/>
  <c r="Q25"/>
  <c r="A29" i="10"/>
  <c r="A24" i="13"/>
  <c r="C23"/>
  <c r="AP23"/>
  <c r="AK23"/>
  <c r="AI23"/>
  <c r="AG23"/>
  <c r="AE23"/>
  <c r="Y23"/>
  <c r="N23"/>
  <c r="W23"/>
  <c r="Q23"/>
  <c r="A24" i="10"/>
  <c r="A23" i="12"/>
  <c r="A22" i="13"/>
  <c r="A21"/>
  <c r="A20"/>
  <c r="A10"/>
  <c r="Y8"/>
  <c r="P8"/>
  <c r="E8"/>
  <c r="D16" i="1"/>
  <c r="A5" i="13"/>
  <c r="AC4"/>
  <c r="B4"/>
  <c r="W3"/>
  <c r="B3"/>
  <c r="W2"/>
  <c r="W1"/>
  <c r="B1"/>
  <c r="L232" i="12"/>
  <c r="L230"/>
  <c r="L228"/>
  <c r="Q218"/>
  <c r="O218"/>
  <c r="M218"/>
  <c r="K218"/>
  <c r="H218"/>
  <c r="F218"/>
  <c r="E218"/>
  <c r="B218"/>
  <c r="Q217"/>
  <c r="O217"/>
  <c r="M217"/>
  <c r="K217"/>
  <c r="H217"/>
  <c r="F217"/>
  <c r="E217"/>
  <c r="B217"/>
  <c r="Q216"/>
  <c r="O216"/>
  <c r="M216"/>
  <c r="K216"/>
  <c r="H216"/>
  <c r="F216"/>
  <c r="E216"/>
  <c r="B216"/>
  <c r="Q212"/>
  <c r="P212"/>
  <c r="O212"/>
  <c r="N212"/>
  <c r="M212"/>
  <c r="L212"/>
  <c r="K212"/>
  <c r="I212"/>
  <c r="H212"/>
  <c r="G212"/>
  <c r="D212"/>
  <c r="A209"/>
  <c r="A210"/>
  <c r="A211"/>
  <c r="A212"/>
  <c r="Q211"/>
  <c r="P211"/>
  <c r="O211"/>
  <c r="N211"/>
  <c r="M211"/>
  <c r="L211"/>
  <c r="K211"/>
  <c r="I211"/>
  <c r="H211"/>
  <c r="G211"/>
  <c r="D211"/>
  <c r="Q210"/>
  <c r="P210"/>
  <c r="O210"/>
  <c r="N210"/>
  <c r="M210"/>
  <c r="L210"/>
  <c r="K210"/>
  <c r="I210"/>
  <c r="H210"/>
  <c r="G210"/>
  <c r="D210"/>
  <c r="Q209"/>
  <c r="P209"/>
  <c r="O209"/>
  <c r="N209"/>
  <c r="M209"/>
  <c r="L209"/>
  <c r="K209"/>
  <c r="I209"/>
  <c r="H209"/>
  <c r="G209"/>
  <c r="D209"/>
  <c r="Q208"/>
  <c r="P208"/>
  <c r="O208"/>
  <c r="N208"/>
  <c r="M208"/>
  <c r="L208"/>
  <c r="K208"/>
  <c r="I208"/>
  <c r="H208"/>
  <c r="G208"/>
  <c r="D208"/>
  <c r="Q206"/>
  <c r="P206"/>
  <c r="O206"/>
  <c r="N206"/>
  <c r="M206"/>
  <c r="L206"/>
  <c r="K206"/>
  <c r="I206"/>
  <c r="H206"/>
  <c r="G206"/>
  <c r="D206"/>
  <c r="A202"/>
  <c r="A203"/>
  <c r="A204"/>
  <c r="A205"/>
  <c r="A206"/>
  <c r="Q205"/>
  <c r="P205"/>
  <c r="O205"/>
  <c r="N205"/>
  <c r="M205"/>
  <c r="L205"/>
  <c r="K205"/>
  <c r="I205"/>
  <c r="H205"/>
  <c r="G205"/>
  <c r="D205"/>
  <c r="Q204"/>
  <c r="P204"/>
  <c r="O204"/>
  <c r="N204"/>
  <c r="M204"/>
  <c r="L204"/>
  <c r="K204"/>
  <c r="I204"/>
  <c r="H204"/>
  <c r="G204"/>
  <c r="D204"/>
  <c r="Q203"/>
  <c r="P203"/>
  <c r="O203"/>
  <c r="N203"/>
  <c r="M203"/>
  <c r="L203"/>
  <c r="K203"/>
  <c r="I203"/>
  <c r="H203"/>
  <c r="G203"/>
  <c r="D203"/>
  <c r="Q202"/>
  <c r="P202"/>
  <c r="O202"/>
  <c r="N202"/>
  <c r="M202"/>
  <c r="L202"/>
  <c r="K202"/>
  <c r="I202"/>
  <c r="H202"/>
  <c r="G202"/>
  <c r="D202"/>
  <c r="Q201"/>
  <c r="P201"/>
  <c r="O201"/>
  <c r="N201"/>
  <c r="M201"/>
  <c r="L201"/>
  <c r="K201"/>
  <c r="I201"/>
  <c r="H201"/>
  <c r="G201"/>
  <c r="D201"/>
  <c r="A200"/>
  <c r="Q198"/>
  <c r="P198"/>
  <c r="O198"/>
  <c r="N198"/>
  <c r="M198"/>
  <c r="L198"/>
  <c r="K198"/>
  <c r="I198"/>
  <c r="H198"/>
  <c r="G198"/>
  <c r="D198"/>
  <c r="A534" i="10"/>
  <c r="A197" i="12"/>
  <c r="Q195"/>
  <c r="P195"/>
  <c r="O195"/>
  <c r="N195"/>
  <c r="M195"/>
  <c r="L195"/>
  <c r="K195"/>
  <c r="I195"/>
  <c r="H195"/>
  <c r="G195"/>
  <c r="D195"/>
  <c r="A168"/>
  <c r="A169"/>
  <c r="A170"/>
  <c r="A171"/>
  <c r="A172"/>
  <c r="A173"/>
  <c r="A174"/>
  <c r="A175"/>
  <c r="A176"/>
  <c r="A177"/>
  <c r="A178"/>
  <c r="A179"/>
  <c r="A180"/>
  <c r="A181"/>
  <c r="A182"/>
  <c r="A183"/>
  <c r="A184"/>
  <c r="A185"/>
  <c r="A186"/>
  <c r="A187"/>
  <c r="A188"/>
  <c r="A189"/>
  <c r="A190"/>
  <c r="A191"/>
  <c r="A192"/>
  <c r="A193"/>
  <c r="A194"/>
  <c r="A195"/>
  <c r="Q194"/>
  <c r="P194"/>
  <c r="O194"/>
  <c r="N194"/>
  <c r="M194"/>
  <c r="L194"/>
  <c r="K194"/>
  <c r="I194"/>
  <c r="H194"/>
  <c r="G194"/>
  <c r="D194"/>
  <c r="Q193"/>
  <c r="P193"/>
  <c r="O193"/>
  <c r="N193"/>
  <c r="M193"/>
  <c r="L193"/>
  <c r="K193"/>
  <c r="I193"/>
  <c r="H193"/>
  <c r="G193"/>
  <c r="D193"/>
  <c r="Q192"/>
  <c r="P192"/>
  <c r="O192"/>
  <c r="N192"/>
  <c r="M192"/>
  <c r="L192"/>
  <c r="K192"/>
  <c r="I192"/>
  <c r="H192"/>
  <c r="G192"/>
  <c r="D192"/>
  <c r="Q191"/>
  <c r="P191"/>
  <c r="O191"/>
  <c r="N191"/>
  <c r="M191"/>
  <c r="L191"/>
  <c r="K191"/>
  <c r="I191"/>
  <c r="H191"/>
  <c r="G191"/>
  <c r="D191"/>
  <c r="Q190"/>
  <c r="P190"/>
  <c r="O190"/>
  <c r="N190"/>
  <c r="M190"/>
  <c r="L190"/>
  <c r="K190"/>
  <c r="I190"/>
  <c r="H190"/>
  <c r="G190"/>
  <c r="D190"/>
  <c r="Q189"/>
  <c r="P189"/>
  <c r="O189"/>
  <c r="N189"/>
  <c r="M189"/>
  <c r="L189"/>
  <c r="K189"/>
  <c r="I189"/>
  <c r="H189"/>
  <c r="G189"/>
  <c r="D189"/>
  <c r="Q188"/>
  <c r="P188"/>
  <c r="O188"/>
  <c r="N188"/>
  <c r="M188"/>
  <c r="L188"/>
  <c r="K188"/>
  <c r="I188"/>
  <c r="H188"/>
  <c r="G188"/>
  <c r="D188"/>
  <c r="Q187"/>
  <c r="P187"/>
  <c r="O187"/>
  <c r="N187"/>
  <c r="M187"/>
  <c r="L187"/>
  <c r="K187"/>
  <c r="I187"/>
  <c r="H187"/>
  <c r="G187"/>
  <c r="D187"/>
  <c r="Q186"/>
  <c r="P186"/>
  <c r="O186"/>
  <c r="N186"/>
  <c r="M186"/>
  <c r="L186"/>
  <c r="K186"/>
  <c r="I186"/>
  <c r="H186"/>
  <c r="G186"/>
  <c r="D186"/>
  <c r="Q185"/>
  <c r="P185"/>
  <c r="O185"/>
  <c r="N185"/>
  <c r="M185"/>
  <c r="L185"/>
  <c r="K185"/>
  <c r="I185"/>
  <c r="H185"/>
  <c r="G185"/>
  <c r="D185"/>
  <c r="Q184"/>
  <c r="P184"/>
  <c r="O184"/>
  <c r="N184"/>
  <c r="M184"/>
  <c r="L184"/>
  <c r="K184"/>
  <c r="I184"/>
  <c r="H184"/>
  <c r="G184"/>
  <c r="D184"/>
  <c r="Q183"/>
  <c r="P183"/>
  <c r="O183"/>
  <c r="N183"/>
  <c r="M183"/>
  <c r="L183"/>
  <c r="K183"/>
  <c r="I183"/>
  <c r="H183"/>
  <c r="G183"/>
  <c r="D183"/>
  <c r="Q182"/>
  <c r="P182"/>
  <c r="O182"/>
  <c r="N182"/>
  <c r="M182"/>
  <c r="L182"/>
  <c r="K182"/>
  <c r="I182"/>
  <c r="H182"/>
  <c r="G182"/>
  <c r="D182"/>
  <c r="Q181"/>
  <c r="P181"/>
  <c r="O181"/>
  <c r="N181"/>
  <c r="M181"/>
  <c r="L181"/>
  <c r="K181"/>
  <c r="I181"/>
  <c r="H181"/>
  <c r="G181"/>
  <c r="D181"/>
  <c r="Q180"/>
  <c r="P180"/>
  <c r="O180"/>
  <c r="N180"/>
  <c r="M180"/>
  <c r="L180"/>
  <c r="K180"/>
  <c r="I180"/>
  <c r="H180"/>
  <c r="G180"/>
  <c r="D180"/>
  <c r="Q179"/>
  <c r="P179"/>
  <c r="O179"/>
  <c r="N179"/>
  <c r="M179"/>
  <c r="L179"/>
  <c r="K179"/>
  <c r="I179"/>
  <c r="H179"/>
  <c r="G179"/>
  <c r="D179"/>
  <c r="Q178"/>
  <c r="P178"/>
  <c r="O178"/>
  <c r="N178"/>
  <c r="M178"/>
  <c r="L178"/>
  <c r="K178"/>
  <c r="I178"/>
  <c r="H178"/>
  <c r="G178"/>
  <c r="D178"/>
  <c r="Q177"/>
  <c r="P177"/>
  <c r="O177"/>
  <c r="N177"/>
  <c r="M177"/>
  <c r="L177"/>
  <c r="K177"/>
  <c r="I177"/>
  <c r="H177"/>
  <c r="G177"/>
  <c r="D177"/>
  <c r="Q176"/>
  <c r="P176"/>
  <c r="O176"/>
  <c r="N176"/>
  <c r="M176"/>
  <c r="L176"/>
  <c r="K176"/>
  <c r="I176"/>
  <c r="H176"/>
  <c r="G176"/>
  <c r="D176"/>
  <c r="Q175"/>
  <c r="P175"/>
  <c r="O175"/>
  <c r="N175"/>
  <c r="M175"/>
  <c r="L175"/>
  <c r="K175"/>
  <c r="I175"/>
  <c r="H175"/>
  <c r="G175"/>
  <c r="D175"/>
  <c r="Q174"/>
  <c r="P174"/>
  <c r="O174"/>
  <c r="N174"/>
  <c r="M174"/>
  <c r="L174"/>
  <c r="K174"/>
  <c r="I174"/>
  <c r="H174"/>
  <c r="G174"/>
  <c r="D174"/>
  <c r="Q173"/>
  <c r="P173"/>
  <c r="O173"/>
  <c r="N173"/>
  <c r="M173"/>
  <c r="L173"/>
  <c r="K173"/>
  <c r="I173"/>
  <c r="H173"/>
  <c r="G173"/>
  <c r="D173"/>
  <c r="Q172"/>
  <c r="P172"/>
  <c r="O172"/>
  <c r="N172"/>
  <c r="M172"/>
  <c r="L172"/>
  <c r="K172"/>
  <c r="I172"/>
  <c r="H172"/>
  <c r="G172"/>
  <c r="D172"/>
  <c r="Q171"/>
  <c r="P171"/>
  <c r="O171"/>
  <c r="N171"/>
  <c r="M171"/>
  <c r="L171"/>
  <c r="K171"/>
  <c r="I171"/>
  <c r="H171"/>
  <c r="G171"/>
  <c r="D171"/>
  <c r="Q170"/>
  <c r="P170"/>
  <c r="O170"/>
  <c r="N170"/>
  <c r="M170"/>
  <c r="L170"/>
  <c r="K170"/>
  <c r="I170"/>
  <c r="H170"/>
  <c r="G170"/>
  <c r="D170"/>
  <c r="Q169"/>
  <c r="P169"/>
  <c r="O169"/>
  <c r="N169"/>
  <c r="M169"/>
  <c r="L169"/>
  <c r="K169"/>
  <c r="I169"/>
  <c r="H169"/>
  <c r="G169"/>
  <c r="D169"/>
  <c r="Q168"/>
  <c r="P168"/>
  <c r="O168"/>
  <c r="N168"/>
  <c r="M168"/>
  <c r="L168"/>
  <c r="K168"/>
  <c r="I168"/>
  <c r="H168"/>
  <c r="G168"/>
  <c r="D168"/>
  <c r="Q167"/>
  <c r="P167"/>
  <c r="O167"/>
  <c r="N167"/>
  <c r="M167"/>
  <c r="L167"/>
  <c r="K167"/>
  <c r="I167"/>
  <c r="H167"/>
  <c r="G167"/>
  <c r="D167"/>
  <c r="A385" i="10"/>
  <c r="A166" i="12"/>
  <c r="Q165"/>
  <c r="P165"/>
  <c r="O165"/>
  <c r="N165"/>
  <c r="M165"/>
  <c r="L165"/>
  <c r="K165"/>
  <c r="I165"/>
  <c r="H165"/>
  <c r="G165"/>
  <c r="D165"/>
  <c r="A153"/>
  <c r="A154"/>
  <c r="A155"/>
  <c r="A156"/>
  <c r="A157"/>
  <c r="A158"/>
  <c r="A159"/>
  <c r="A160"/>
  <c r="A161"/>
  <c r="A162"/>
  <c r="A163"/>
  <c r="A164"/>
  <c r="A165"/>
  <c r="Q164"/>
  <c r="P164"/>
  <c r="O164"/>
  <c r="N164"/>
  <c r="M164"/>
  <c r="L164"/>
  <c r="K164"/>
  <c r="I164"/>
  <c r="H164"/>
  <c r="G164"/>
  <c r="D164"/>
  <c r="Q163"/>
  <c r="P163"/>
  <c r="O163"/>
  <c r="N163"/>
  <c r="M163"/>
  <c r="L163"/>
  <c r="K163"/>
  <c r="I163"/>
  <c r="H163"/>
  <c r="G163"/>
  <c r="D163"/>
  <c r="Q162"/>
  <c r="P162"/>
  <c r="O162"/>
  <c r="N162"/>
  <c r="M162"/>
  <c r="L162"/>
  <c r="K162"/>
  <c r="I162"/>
  <c r="H162"/>
  <c r="G162"/>
  <c r="D162"/>
  <c r="Q161"/>
  <c r="P161"/>
  <c r="O161"/>
  <c r="N161"/>
  <c r="M161"/>
  <c r="L161"/>
  <c r="K161"/>
  <c r="I161"/>
  <c r="H161"/>
  <c r="G161"/>
  <c r="D161"/>
  <c r="Q160"/>
  <c r="P160"/>
  <c r="O160"/>
  <c r="N160"/>
  <c r="M160"/>
  <c r="L160"/>
  <c r="K160"/>
  <c r="I160"/>
  <c r="H160"/>
  <c r="G160"/>
  <c r="D160"/>
  <c r="Q159"/>
  <c r="P159"/>
  <c r="O159"/>
  <c r="N159"/>
  <c r="M159"/>
  <c r="L159"/>
  <c r="K159"/>
  <c r="I159"/>
  <c r="H159"/>
  <c r="G159"/>
  <c r="D159"/>
  <c r="Q158"/>
  <c r="P158"/>
  <c r="O158"/>
  <c r="N158"/>
  <c r="M158"/>
  <c r="L158"/>
  <c r="K158"/>
  <c r="I158"/>
  <c r="H158"/>
  <c r="G158"/>
  <c r="D158"/>
  <c r="Q157"/>
  <c r="P157"/>
  <c r="O157"/>
  <c r="N157"/>
  <c r="M157"/>
  <c r="L157"/>
  <c r="K157"/>
  <c r="I157"/>
  <c r="H157"/>
  <c r="G157"/>
  <c r="D157"/>
  <c r="Q156"/>
  <c r="P156"/>
  <c r="O156"/>
  <c r="N156"/>
  <c r="M156"/>
  <c r="L156"/>
  <c r="K156"/>
  <c r="I156"/>
  <c r="H156"/>
  <c r="G156"/>
  <c r="D156"/>
  <c r="Q155"/>
  <c r="P155"/>
  <c r="O155"/>
  <c r="N155"/>
  <c r="M155"/>
  <c r="L155"/>
  <c r="K155"/>
  <c r="I155"/>
  <c r="H155"/>
  <c r="G155"/>
  <c r="D155"/>
  <c r="Q154"/>
  <c r="P154"/>
  <c r="O154"/>
  <c r="N154"/>
  <c r="M154"/>
  <c r="L154"/>
  <c r="K154"/>
  <c r="I154"/>
  <c r="H154"/>
  <c r="G154"/>
  <c r="D154"/>
  <c r="Q153"/>
  <c r="P153"/>
  <c r="O153"/>
  <c r="N153"/>
  <c r="M153"/>
  <c r="L153"/>
  <c r="K153"/>
  <c r="I153"/>
  <c r="H153"/>
  <c r="G153"/>
  <c r="D153"/>
  <c r="Q152"/>
  <c r="P152"/>
  <c r="O152"/>
  <c r="N152"/>
  <c r="M152"/>
  <c r="L152"/>
  <c r="K152"/>
  <c r="I152"/>
  <c r="H152"/>
  <c r="G152"/>
  <c r="D152"/>
  <c r="Q150"/>
  <c r="P150"/>
  <c r="O150"/>
  <c r="N150"/>
  <c r="M150"/>
  <c r="L150"/>
  <c r="H150"/>
  <c r="G150"/>
  <c r="D150"/>
  <c r="A150"/>
  <c r="Q149"/>
  <c r="P149"/>
  <c r="O149"/>
  <c r="N149"/>
  <c r="M149"/>
  <c r="L149"/>
  <c r="H149"/>
  <c r="G149"/>
  <c r="D149"/>
  <c r="Q147"/>
  <c r="P147"/>
  <c r="O147"/>
  <c r="N147"/>
  <c r="M147"/>
  <c r="L147"/>
  <c r="H147"/>
  <c r="D147"/>
  <c r="Q144"/>
  <c r="P144"/>
  <c r="O144"/>
  <c r="N144"/>
  <c r="M144"/>
  <c r="L144"/>
  <c r="K144"/>
  <c r="I144"/>
  <c r="H144"/>
  <c r="G144"/>
  <c r="D144"/>
  <c r="A118"/>
  <c r="A119"/>
  <c r="A120"/>
  <c r="A121"/>
  <c r="A122"/>
  <c r="A123"/>
  <c r="A124"/>
  <c r="A125"/>
  <c r="A126"/>
  <c r="A127"/>
  <c r="A128"/>
  <c r="A129"/>
  <c r="A130"/>
  <c r="A131"/>
  <c r="A132"/>
  <c r="A133"/>
  <c r="A134"/>
  <c r="A135"/>
  <c r="A136"/>
  <c r="A137"/>
  <c r="A138"/>
  <c r="A139"/>
  <c r="A140"/>
  <c r="A141"/>
  <c r="A142"/>
  <c r="A143"/>
  <c r="A144"/>
  <c r="Q143"/>
  <c r="P143"/>
  <c r="O143"/>
  <c r="N143"/>
  <c r="M143"/>
  <c r="L143"/>
  <c r="K143"/>
  <c r="I143"/>
  <c r="H143"/>
  <c r="G143"/>
  <c r="D143"/>
  <c r="Q142"/>
  <c r="P142"/>
  <c r="O142"/>
  <c r="N142"/>
  <c r="M142"/>
  <c r="L142"/>
  <c r="K142"/>
  <c r="I142"/>
  <c r="H142"/>
  <c r="G142"/>
  <c r="D142"/>
  <c r="Q141"/>
  <c r="P141"/>
  <c r="O141"/>
  <c r="N141"/>
  <c r="M141"/>
  <c r="L141"/>
  <c r="K141"/>
  <c r="I141"/>
  <c r="H141"/>
  <c r="G141"/>
  <c r="D141"/>
  <c r="Q140"/>
  <c r="P140"/>
  <c r="O140"/>
  <c r="N140"/>
  <c r="M140"/>
  <c r="L140"/>
  <c r="K140"/>
  <c r="I140"/>
  <c r="H140"/>
  <c r="G140"/>
  <c r="D140"/>
  <c r="Q139"/>
  <c r="P139"/>
  <c r="O139"/>
  <c r="N139"/>
  <c r="M139"/>
  <c r="L139"/>
  <c r="K139"/>
  <c r="I139"/>
  <c r="H139"/>
  <c r="G139"/>
  <c r="D139"/>
  <c r="Q138"/>
  <c r="P138"/>
  <c r="O138"/>
  <c r="N138"/>
  <c r="M138"/>
  <c r="L138"/>
  <c r="K138"/>
  <c r="I138"/>
  <c r="H138"/>
  <c r="G138"/>
  <c r="D138"/>
  <c r="Q137"/>
  <c r="P137"/>
  <c r="O137"/>
  <c r="N137"/>
  <c r="M137"/>
  <c r="L137"/>
  <c r="K137"/>
  <c r="I137"/>
  <c r="H137"/>
  <c r="G137"/>
  <c r="D137"/>
  <c r="Q136"/>
  <c r="P136"/>
  <c r="O136"/>
  <c r="N136"/>
  <c r="M136"/>
  <c r="L136"/>
  <c r="K136"/>
  <c r="I136"/>
  <c r="H136"/>
  <c r="G136"/>
  <c r="D136"/>
  <c r="Q135"/>
  <c r="P135"/>
  <c r="O135"/>
  <c r="N135"/>
  <c r="M135"/>
  <c r="L135"/>
  <c r="K135"/>
  <c r="I135"/>
  <c r="H135"/>
  <c r="G135"/>
  <c r="D135"/>
  <c r="Q134"/>
  <c r="P134"/>
  <c r="O134"/>
  <c r="N134"/>
  <c r="M134"/>
  <c r="L134"/>
  <c r="K134"/>
  <c r="I134"/>
  <c r="H134"/>
  <c r="G134"/>
  <c r="D134"/>
  <c r="Q133"/>
  <c r="P133"/>
  <c r="O133"/>
  <c r="N133"/>
  <c r="M133"/>
  <c r="L133"/>
  <c r="K133"/>
  <c r="I133"/>
  <c r="H133"/>
  <c r="G133"/>
  <c r="D133"/>
  <c r="Q132"/>
  <c r="P132"/>
  <c r="O132"/>
  <c r="N132"/>
  <c r="M132"/>
  <c r="L132"/>
  <c r="K132"/>
  <c r="I132"/>
  <c r="H132"/>
  <c r="G132"/>
  <c r="D132"/>
  <c r="Q131"/>
  <c r="P131"/>
  <c r="O131"/>
  <c r="N131"/>
  <c r="M131"/>
  <c r="L131"/>
  <c r="K131"/>
  <c r="I131"/>
  <c r="H131"/>
  <c r="G131"/>
  <c r="D131"/>
  <c r="Q130"/>
  <c r="P130"/>
  <c r="O130"/>
  <c r="N130"/>
  <c r="M130"/>
  <c r="L130"/>
  <c r="K130"/>
  <c r="I130"/>
  <c r="H130"/>
  <c r="G130"/>
  <c r="D130"/>
  <c r="Q129"/>
  <c r="P129"/>
  <c r="O129"/>
  <c r="N129"/>
  <c r="M129"/>
  <c r="L129"/>
  <c r="K129"/>
  <c r="I129"/>
  <c r="H129"/>
  <c r="G129"/>
  <c r="D129"/>
  <c r="Q128"/>
  <c r="P128"/>
  <c r="O128"/>
  <c r="N128"/>
  <c r="M128"/>
  <c r="L128"/>
  <c r="K128"/>
  <c r="I128"/>
  <c r="H128"/>
  <c r="G128"/>
  <c r="D128"/>
  <c r="Q127"/>
  <c r="P127"/>
  <c r="O127"/>
  <c r="N127"/>
  <c r="M127"/>
  <c r="L127"/>
  <c r="K127"/>
  <c r="I127"/>
  <c r="H127"/>
  <c r="G127"/>
  <c r="D127"/>
  <c r="Q126"/>
  <c r="P126"/>
  <c r="O126"/>
  <c r="N126"/>
  <c r="M126"/>
  <c r="L126"/>
  <c r="K126"/>
  <c r="I126"/>
  <c r="H126"/>
  <c r="G126"/>
  <c r="D126"/>
  <c r="Q125"/>
  <c r="P125"/>
  <c r="O125"/>
  <c r="N125"/>
  <c r="M125"/>
  <c r="L125"/>
  <c r="K125"/>
  <c r="I125"/>
  <c r="H125"/>
  <c r="G125"/>
  <c r="D125"/>
  <c r="Q124"/>
  <c r="P124"/>
  <c r="O124"/>
  <c r="N124"/>
  <c r="M124"/>
  <c r="L124"/>
  <c r="K124"/>
  <c r="I124"/>
  <c r="H124"/>
  <c r="G124"/>
  <c r="D124"/>
  <c r="Q123"/>
  <c r="P123"/>
  <c r="O123"/>
  <c r="N123"/>
  <c r="M123"/>
  <c r="L123"/>
  <c r="K123"/>
  <c r="I123"/>
  <c r="H123"/>
  <c r="G123"/>
  <c r="D123"/>
  <c r="Q122"/>
  <c r="P122"/>
  <c r="O122"/>
  <c r="N122"/>
  <c r="M122"/>
  <c r="L122"/>
  <c r="K122"/>
  <c r="I122"/>
  <c r="H122"/>
  <c r="G122"/>
  <c r="D122"/>
  <c r="Q121"/>
  <c r="P121"/>
  <c r="O121"/>
  <c r="N121"/>
  <c r="M121"/>
  <c r="L121"/>
  <c r="K121"/>
  <c r="I121"/>
  <c r="H121"/>
  <c r="G121"/>
  <c r="D121"/>
  <c r="Q120"/>
  <c r="P120"/>
  <c r="O120"/>
  <c r="N120"/>
  <c r="M120"/>
  <c r="L120"/>
  <c r="K120"/>
  <c r="I120"/>
  <c r="H120"/>
  <c r="G120"/>
  <c r="D120"/>
  <c r="Q119"/>
  <c r="P119"/>
  <c r="O119"/>
  <c r="N119"/>
  <c r="M119"/>
  <c r="L119"/>
  <c r="K119"/>
  <c r="I119"/>
  <c r="H119"/>
  <c r="G119"/>
  <c r="D119"/>
  <c r="Q118"/>
  <c r="P118"/>
  <c r="O118"/>
  <c r="N118"/>
  <c r="M118"/>
  <c r="L118"/>
  <c r="K118"/>
  <c r="I118"/>
  <c r="H118"/>
  <c r="G118"/>
  <c r="D118"/>
  <c r="Q117"/>
  <c r="P117"/>
  <c r="O117"/>
  <c r="N117"/>
  <c r="M117"/>
  <c r="L117"/>
  <c r="K117"/>
  <c r="I117"/>
  <c r="H117"/>
  <c r="G117"/>
  <c r="D117"/>
  <c r="Q115"/>
  <c r="P115"/>
  <c r="O115"/>
  <c r="N115"/>
  <c r="M115"/>
  <c r="L115"/>
  <c r="K115"/>
  <c r="I115"/>
  <c r="H115"/>
  <c r="G115"/>
  <c r="D115"/>
  <c r="A103"/>
  <c r="A104"/>
  <c r="A105"/>
  <c r="A106"/>
  <c r="A107"/>
  <c r="A108"/>
  <c r="A109"/>
  <c r="A110"/>
  <c r="A111"/>
  <c r="A112"/>
  <c r="A113"/>
  <c r="A114"/>
  <c r="A115"/>
  <c r="Q114"/>
  <c r="P114"/>
  <c r="O114"/>
  <c r="N114"/>
  <c r="M114"/>
  <c r="L114"/>
  <c r="K114"/>
  <c r="I114"/>
  <c r="H114"/>
  <c r="G114"/>
  <c r="D114"/>
  <c r="Q113"/>
  <c r="P113"/>
  <c r="O113"/>
  <c r="N113"/>
  <c r="M113"/>
  <c r="L113"/>
  <c r="K113"/>
  <c r="I113"/>
  <c r="H113"/>
  <c r="G113"/>
  <c r="D113"/>
  <c r="Q112"/>
  <c r="P112"/>
  <c r="O112"/>
  <c r="N112"/>
  <c r="M112"/>
  <c r="L112"/>
  <c r="K112"/>
  <c r="I112"/>
  <c r="H112"/>
  <c r="G112"/>
  <c r="D112"/>
  <c r="Q111"/>
  <c r="P111"/>
  <c r="O111"/>
  <c r="N111"/>
  <c r="M111"/>
  <c r="L111"/>
  <c r="K111"/>
  <c r="I111"/>
  <c r="H111"/>
  <c r="G111"/>
  <c r="D111"/>
  <c r="Q110"/>
  <c r="P110"/>
  <c r="O110"/>
  <c r="N110"/>
  <c r="M110"/>
  <c r="L110"/>
  <c r="K110"/>
  <c r="I110"/>
  <c r="H110"/>
  <c r="G110"/>
  <c r="D110"/>
  <c r="Q109"/>
  <c r="P109"/>
  <c r="O109"/>
  <c r="N109"/>
  <c r="M109"/>
  <c r="L109"/>
  <c r="K109"/>
  <c r="I109"/>
  <c r="H109"/>
  <c r="G109"/>
  <c r="D109"/>
  <c r="Q108"/>
  <c r="P108"/>
  <c r="O108"/>
  <c r="N108"/>
  <c r="M108"/>
  <c r="L108"/>
  <c r="K108"/>
  <c r="I108"/>
  <c r="H108"/>
  <c r="G108"/>
  <c r="D108"/>
  <c r="Q107"/>
  <c r="P107"/>
  <c r="O107"/>
  <c r="N107"/>
  <c r="M107"/>
  <c r="L107"/>
  <c r="K107"/>
  <c r="I107"/>
  <c r="H107"/>
  <c r="G107"/>
  <c r="D107"/>
  <c r="Q106"/>
  <c r="P106"/>
  <c r="O106"/>
  <c r="N106"/>
  <c r="M106"/>
  <c r="L106"/>
  <c r="K106"/>
  <c r="I106"/>
  <c r="H106"/>
  <c r="G106"/>
  <c r="D106"/>
  <c r="Q105"/>
  <c r="P105"/>
  <c r="O105"/>
  <c r="N105"/>
  <c r="M105"/>
  <c r="L105"/>
  <c r="K105"/>
  <c r="I105"/>
  <c r="H105"/>
  <c r="G105"/>
  <c r="D105"/>
  <c r="Q104"/>
  <c r="P104"/>
  <c r="O104"/>
  <c r="N104"/>
  <c r="M104"/>
  <c r="L104"/>
  <c r="K104"/>
  <c r="I104"/>
  <c r="H104"/>
  <c r="G104"/>
  <c r="D104"/>
  <c r="Q103"/>
  <c r="P103"/>
  <c r="O103"/>
  <c r="N103"/>
  <c r="M103"/>
  <c r="L103"/>
  <c r="K103"/>
  <c r="I103"/>
  <c r="H103"/>
  <c r="G103"/>
  <c r="D103"/>
  <c r="Q102"/>
  <c r="P102"/>
  <c r="O102"/>
  <c r="N102"/>
  <c r="M102"/>
  <c r="L102"/>
  <c r="K102"/>
  <c r="I102"/>
  <c r="H102"/>
  <c r="G102"/>
  <c r="D102"/>
  <c r="Q100"/>
  <c r="P100"/>
  <c r="O100"/>
  <c r="N100"/>
  <c r="M100"/>
  <c r="L100"/>
  <c r="H100"/>
  <c r="D100"/>
  <c r="A98"/>
  <c r="A99"/>
  <c r="A100"/>
  <c r="Q99"/>
  <c r="P99"/>
  <c r="O99"/>
  <c r="N99"/>
  <c r="M99"/>
  <c r="L99"/>
  <c r="H99"/>
  <c r="D99"/>
  <c r="Q98"/>
  <c r="P98"/>
  <c r="O98"/>
  <c r="N98"/>
  <c r="M98"/>
  <c r="L98"/>
  <c r="H98"/>
  <c r="D98"/>
  <c r="Q97"/>
  <c r="P97"/>
  <c r="O97"/>
  <c r="N97"/>
  <c r="M97"/>
  <c r="L97"/>
  <c r="H97"/>
  <c r="D97"/>
  <c r="Q95"/>
  <c r="P95"/>
  <c r="O95"/>
  <c r="N95"/>
  <c r="M95"/>
  <c r="L95"/>
  <c r="H95"/>
  <c r="D95"/>
  <c r="Q92"/>
  <c r="P92"/>
  <c r="O92"/>
  <c r="N92"/>
  <c r="M92"/>
  <c r="L92"/>
  <c r="K92"/>
  <c r="I92"/>
  <c r="H92"/>
  <c r="G92"/>
  <c r="D92"/>
  <c r="Q90"/>
  <c r="P90"/>
  <c r="O90"/>
  <c r="N90"/>
  <c r="M90"/>
  <c r="L90"/>
  <c r="K90"/>
  <c r="I90"/>
  <c r="H90"/>
  <c r="G90"/>
  <c r="D90"/>
  <c r="A54"/>
  <c r="A55"/>
  <c r="A56"/>
  <c r="A57"/>
  <c r="A58"/>
  <c r="A59"/>
  <c r="A60"/>
  <c r="A61"/>
  <c r="A62"/>
  <c r="A63"/>
  <c r="A64"/>
  <c r="A65"/>
  <c r="A66"/>
  <c r="A67"/>
  <c r="A68"/>
  <c r="A69"/>
  <c r="A70"/>
  <c r="A71"/>
  <c r="A72"/>
  <c r="A73"/>
  <c r="A74"/>
  <c r="A75"/>
  <c r="A76"/>
  <c r="A77"/>
  <c r="A78"/>
  <c r="A79"/>
  <c r="A80"/>
  <c r="A81"/>
  <c r="A82"/>
  <c r="A83"/>
  <c r="A84"/>
  <c r="A85"/>
  <c r="A86"/>
  <c r="A87"/>
  <c r="A88"/>
  <c r="A89"/>
  <c r="A90"/>
  <c r="Q89"/>
  <c r="P89"/>
  <c r="O89"/>
  <c r="N89"/>
  <c r="M89"/>
  <c r="L89"/>
  <c r="K89"/>
  <c r="I89"/>
  <c r="H89"/>
  <c r="G89"/>
  <c r="D89"/>
  <c r="Q88"/>
  <c r="P88"/>
  <c r="O88"/>
  <c r="N88"/>
  <c r="M88"/>
  <c r="L88"/>
  <c r="K88"/>
  <c r="I88"/>
  <c r="H88"/>
  <c r="G88"/>
  <c r="D88"/>
  <c r="Q87"/>
  <c r="P87"/>
  <c r="O87"/>
  <c r="N87"/>
  <c r="M87"/>
  <c r="L87"/>
  <c r="K87"/>
  <c r="I87"/>
  <c r="H87"/>
  <c r="G87"/>
  <c r="D87"/>
  <c r="Q86"/>
  <c r="P86"/>
  <c r="O86"/>
  <c r="N86"/>
  <c r="M86"/>
  <c r="L86"/>
  <c r="K86"/>
  <c r="I86"/>
  <c r="H86"/>
  <c r="G86"/>
  <c r="D86"/>
  <c r="Q85"/>
  <c r="P85"/>
  <c r="O85"/>
  <c r="N85"/>
  <c r="M85"/>
  <c r="L85"/>
  <c r="K85"/>
  <c r="I85"/>
  <c r="H85"/>
  <c r="G85"/>
  <c r="D85"/>
  <c r="Q84"/>
  <c r="P84"/>
  <c r="O84"/>
  <c r="N84"/>
  <c r="M84"/>
  <c r="L84"/>
  <c r="K84"/>
  <c r="I84"/>
  <c r="H84"/>
  <c r="G84"/>
  <c r="D84"/>
  <c r="Q83"/>
  <c r="P83"/>
  <c r="O83"/>
  <c r="N83"/>
  <c r="M83"/>
  <c r="L83"/>
  <c r="K83"/>
  <c r="I83"/>
  <c r="H83"/>
  <c r="G83"/>
  <c r="D83"/>
  <c r="Q82"/>
  <c r="P82"/>
  <c r="O82"/>
  <c r="N82"/>
  <c r="M82"/>
  <c r="L82"/>
  <c r="K82"/>
  <c r="I82"/>
  <c r="H82"/>
  <c r="G82"/>
  <c r="D82"/>
  <c r="Q81"/>
  <c r="P81"/>
  <c r="O81"/>
  <c r="N81"/>
  <c r="M81"/>
  <c r="L81"/>
  <c r="K81"/>
  <c r="I81"/>
  <c r="H81"/>
  <c r="G81"/>
  <c r="D81"/>
  <c r="Q80"/>
  <c r="P80"/>
  <c r="O80"/>
  <c r="N80"/>
  <c r="M80"/>
  <c r="L80"/>
  <c r="K80"/>
  <c r="I80"/>
  <c r="H80"/>
  <c r="G80"/>
  <c r="D80"/>
  <c r="Q79"/>
  <c r="P79"/>
  <c r="O79"/>
  <c r="N79"/>
  <c r="M79"/>
  <c r="L79"/>
  <c r="K79"/>
  <c r="I79"/>
  <c r="H79"/>
  <c r="G79"/>
  <c r="D79"/>
  <c r="Q78"/>
  <c r="P78"/>
  <c r="O78"/>
  <c r="N78"/>
  <c r="M78"/>
  <c r="L78"/>
  <c r="K78"/>
  <c r="I78"/>
  <c r="H78"/>
  <c r="G78"/>
  <c r="D78"/>
  <c r="Q77"/>
  <c r="P77"/>
  <c r="O77"/>
  <c r="N77"/>
  <c r="M77"/>
  <c r="L77"/>
  <c r="K77"/>
  <c r="I77"/>
  <c r="H77"/>
  <c r="G77"/>
  <c r="D77"/>
  <c r="Q76"/>
  <c r="P76"/>
  <c r="O76"/>
  <c r="N76"/>
  <c r="M76"/>
  <c r="L76"/>
  <c r="K76"/>
  <c r="I76"/>
  <c r="H76"/>
  <c r="G76"/>
  <c r="D76"/>
  <c r="Q75"/>
  <c r="P75"/>
  <c r="O75"/>
  <c r="N75"/>
  <c r="M75"/>
  <c r="L75"/>
  <c r="K75"/>
  <c r="I75"/>
  <c r="H75"/>
  <c r="G75"/>
  <c r="D75"/>
  <c r="Q74"/>
  <c r="P74"/>
  <c r="O74"/>
  <c r="N74"/>
  <c r="M74"/>
  <c r="L74"/>
  <c r="K74"/>
  <c r="I74"/>
  <c r="H74"/>
  <c r="G74"/>
  <c r="D74"/>
  <c r="Q73"/>
  <c r="P73"/>
  <c r="O73"/>
  <c r="N73"/>
  <c r="M73"/>
  <c r="L73"/>
  <c r="K73"/>
  <c r="I73"/>
  <c r="H73"/>
  <c r="G73"/>
  <c r="D73"/>
  <c r="Q72"/>
  <c r="P72"/>
  <c r="O72"/>
  <c r="N72"/>
  <c r="M72"/>
  <c r="L72"/>
  <c r="K72"/>
  <c r="I72"/>
  <c r="H72"/>
  <c r="G72"/>
  <c r="D72"/>
  <c r="Q71"/>
  <c r="P71"/>
  <c r="O71"/>
  <c r="N71"/>
  <c r="M71"/>
  <c r="L71"/>
  <c r="K71"/>
  <c r="I71"/>
  <c r="H71"/>
  <c r="G71"/>
  <c r="D71"/>
  <c r="Q70"/>
  <c r="P70"/>
  <c r="O70"/>
  <c r="N70"/>
  <c r="M70"/>
  <c r="L70"/>
  <c r="K70"/>
  <c r="I70"/>
  <c r="H70"/>
  <c r="G70"/>
  <c r="D70"/>
  <c r="Q69"/>
  <c r="P69"/>
  <c r="O69"/>
  <c r="N69"/>
  <c r="M69"/>
  <c r="L69"/>
  <c r="K69"/>
  <c r="I69"/>
  <c r="H69"/>
  <c r="G69"/>
  <c r="D69"/>
  <c r="Q68"/>
  <c r="P68"/>
  <c r="O68"/>
  <c r="N68"/>
  <c r="M68"/>
  <c r="L68"/>
  <c r="K68"/>
  <c r="I68"/>
  <c r="H68"/>
  <c r="G68"/>
  <c r="D68"/>
  <c r="Q67"/>
  <c r="P67"/>
  <c r="O67"/>
  <c r="N67"/>
  <c r="M67"/>
  <c r="L67"/>
  <c r="K67"/>
  <c r="I67"/>
  <c r="H67"/>
  <c r="G67"/>
  <c r="D67"/>
  <c r="Q66"/>
  <c r="P66"/>
  <c r="O66"/>
  <c r="N66"/>
  <c r="M66"/>
  <c r="L66"/>
  <c r="K66"/>
  <c r="I66"/>
  <c r="H66"/>
  <c r="G66"/>
  <c r="D66"/>
  <c r="Q65"/>
  <c r="P65"/>
  <c r="O65"/>
  <c r="N65"/>
  <c r="M65"/>
  <c r="L65"/>
  <c r="K65"/>
  <c r="I65"/>
  <c r="H65"/>
  <c r="G65"/>
  <c r="D65"/>
  <c r="Q64"/>
  <c r="P64"/>
  <c r="O64"/>
  <c r="N64"/>
  <c r="M64"/>
  <c r="L64"/>
  <c r="K64"/>
  <c r="I64"/>
  <c r="H64"/>
  <c r="G64"/>
  <c r="D64"/>
  <c r="Q63"/>
  <c r="P63"/>
  <c r="O63"/>
  <c r="N63"/>
  <c r="M63"/>
  <c r="L63"/>
  <c r="K63"/>
  <c r="I63"/>
  <c r="H63"/>
  <c r="G63"/>
  <c r="D63"/>
  <c r="Q62"/>
  <c r="P62"/>
  <c r="O62"/>
  <c r="N62"/>
  <c r="M62"/>
  <c r="L62"/>
  <c r="K62"/>
  <c r="I62"/>
  <c r="H62"/>
  <c r="G62"/>
  <c r="D62"/>
  <c r="Q61"/>
  <c r="P61"/>
  <c r="O61"/>
  <c r="N61"/>
  <c r="M61"/>
  <c r="L61"/>
  <c r="K61"/>
  <c r="I61"/>
  <c r="H61"/>
  <c r="G61"/>
  <c r="D61"/>
  <c r="Q60"/>
  <c r="P60"/>
  <c r="O60"/>
  <c r="N60"/>
  <c r="M60"/>
  <c r="L60"/>
  <c r="K60"/>
  <c r="I60"/>
  <c r="H60"/>
  <c r="G60"/>
  <c r="D60"/>
  <c r="Q59"/>
  <c r="P59"/>
  <c r="O59"/>
  <c r="N59"/>
  <c r="M59"/>
  <c r="L59"/>
  <c r="K59"/>
  <c r="I59"/>
  <c r="H59"/>
  <c r="G59"/>
  <c r="D59"/>
  <c r="Q58"/>
  <c r="P58"/>
  <c r="O58"/>
  <c r="N58"/>
  <c r="M58"/>
  <c r="L58"/>
  <c r="K58"/>
  <c r="I58"/>
  <c r="H58"/>
  <c r="G58"/>
  <c r="D58"/>
  <c r="Q57"/>
  <c r="P57"/>
  <c r="O57"/>
  <c r="N57"/>
  <c r="M57"/>
  <c r="L57"/>
  <c r="K57"/>
  <c r="I57"/>
  <c r="H57"/>
  <c r="G57"/>
  <c r="D57"/>
  <c r="Q56"/>
  <c r="P56"/>
  <c r="O56"/>
  <c r="N56"/>
  <c r="M56"/>
  <c r="L56"/>
  <c r="K56"/>
  <c r="I56"/>
  <c r="H56"/>
  <c r="G56"/>
  <c r="D56"/>
  <c r="Q55"/>
  <c r="P55"/>
  <c r="O55"/>
  <c r="N55"/>
  <c r="M55"/>
  <c r="L55"/>
  <c r="K55"/>
  <c r="I55"/>
  <c r="H55"/>
  <c r="G55"/>
  <c r="D55"/>
  <c r="Q54"/>
  <c r="P54"/>
  <c r="O54"/>
  <c r="N54"/>
  <c r="M54"/>
  <c r="L54"/>
  <c r="K54"/>
  <c r="I54"/>
  <c r="H54"/>
  <c r="G54"/>
  <c r="D54"/>
  <c r="Q53"/>
  <c r="P53"/>
  <c r="O53"/>
  <c r="N53"/>
  <c r="M53"/>
  <c r="L53"/>
  <c r="K53"/>
  <c r="I53"/>
  <c r="H53"/>
  <c r="G53"/>
  <c r="D53"/>
  <c r="Q51"/>
  <c r="P51"/>
  <c r="O51"/>
  <c r="N51"/>
  <c r="M51"/>
  <c r="L51"/>
  <c r="K51"/>
  <c r="I51"/>
  <c r="H51"/>
  <c r="G51"/>
  <c r="D51"/>
  <c r="A30"/>
  <c r="A31"/>
  <c r="A32"/>
  <c r="A33"/>
  <c r="A34"/>
  <c r="A35"/>
  <c r="A36"/>
  <c r="A37"/>
  <c r="A38"/>
  <c r="A39"/>
  <c r="A40"/>
  <c r="A41"/>
  <c r="A42"/>
  <c r="A43"/>
  <c r="A44"/>
  <c r="A45"/>
  <c r="A46"/>
  <c r="A47"/>
  <c r="A48"/>
  <c r="A49"/>
  <c r="A50"/>
  <c r="A51"/>
  <c r="Q50"/>
  <c r="P50"/>
  <c r="O50"/>
  <c r="N50"/>
  <c r="M50"/>
  <c r="L50"/>
  <c r="K50"/>
  <c r="I50"/>
  <c r="H50"/>
  <c r="G50"/>
  <c r="D50"/>
  <c r="Q49"/>
  <c r="P49"/>
  <c r="O49"/>
  <c r="N49"/>
  <c r="M49"/>
  <c r="L49"/>
  <c r="K49"/>
  <c r="I49"/>
  <c r="H49"/>
  <c r="G49"/>
  <c r="D49"/>
  <c r="Q48"/>
  <c r="P48"/>
  <c r="O48"/>
  <c r="N48"/>
  <c r="M48"/>
  <c r="L48"/>
  <c r="K48"/>
  <c r="I48"/>
  <c r="H48"/>
  <c r="G48"/>
  <c r="D48"/>
  <c r="Q47"/>
  <c r="P47"/>
  <c r="O47"/>
  <c r="N47"/>
  <c r="M47"/>
  <c r="L47"/>
  <c r="K47"/>
  <c r="I47"/>
  <c r="H47"/>
  <c r="G47"/>
  <c r="D47"/>
  <c r="Q46"/>
  <c r="P46"/>
  <c r="O46"/>
  <c r="N46"/>
  <c r="M46"/>
  <c r="L46"/>
  <c r="K46"/>
  <c r="I46"/>
  <c r="H46"/>
  <c r="G46"/>
  <c r="D46"/>
  <c r="Q45"/>
  <c r="P45"/>
  <c r="O45"/>
  <c r="N45"/>
  <c r="M45"/>
  <c r="L45"/>
  <c r="K45"/>
  <c r="I45"/>
  <c r="H45"/>
  <c r="G45"/>
  <c r="D45"/>
  <c r="Q44"/>
  <c r="P44"/>
  <c r="O44"/>
  <c r="N44"/>
  <c r="M44"/>
  <c r="L44"/>
  <c r="K44"/>
  <c r="I44"/>
  <c r="H44"/>
  <c r="G44"/>
  <c r="D44"/>
  <c r="Q43"/>
  <c r="P43"/>
  <c r="O43"/>
  <c r="N43"/>
  <c r="M43"/>
  <c r="L43"/>
  <c r="K43"/>
  <c r="I43"/>
  <c r="H43"/>
  <c r="G43"/>
  <c r="D43"/>
  <c r="Q42"/>
  <c r="P42"/>
  <c r="O42"/>
  <c r="N42"/>
  <c r="M42"/>
  <c r="L42"/>
  <c r="K42"/>
  <c r="I42"/>
  <c r="H42"/>
  <c r="G42"/>
  <c r="D42"/>
  <c r="Q41"/>
  <c r="P41"/>
  <c r="O41"/>
  <c r="N41"/>
  <c r="M41"/>
  <c r="L41"/>
  <c r="K41"/>
  <c r="I41"/>
  <c r="H41"/>
  <c r="G41"/>
  <c r="D41"/>
  <c r="Q40"/>
  <c r="P40"/>
  <c r="O40"/>
  <c r="N40"/>
  <c r="M40"/>
  <c r="L40"/>
  <c r="K40"/>
  <c r="I40"/>
  <c r="H40"/>
  <c r="G40"/>
  <c r="D40"/>
  <c r="Q39"/>
  <c r="P39"/>
  <c r="O39"/>
  <c r="N39"/>
  <c r="M39"/>
  <c r="L39"/>
  <c r="K39"/>
  <c r="I39"/>
  <c r="H39"/>
  <c r="G39"/>
  <c r="D39"/>
  <c r="Q38"/>
  <c r="P38"/>
  <c r="O38"/>
  <c r="N38"/>
  <c r="M38"/>
  <c r="L38"/>
  <c r="K38"/>
  <c r="I38"/>
  <c r="H38"/>
  <c r="G38"/>
  <c r="D38"/>
  <c r="Q37"/>
  <c r="P37"/>
  <c r="O37"/>
  <c r="N37"/>
  <c r="M37"/>
  <c r="L37"/>
  <c r="K37"/>
  <c r="I37"/>
  <c r="H37"/>
  <c r="G37"/>
  <c r="D37"/>
  <c r="Q36"/>
  <c r="P36"/>
  <c r="O36"/>
  <c r="N36"/>
  <c r="M36"/>
  <c r="L36"/>
  <c r="K36"/>
  <c r="I36"/>
  <c r="H36"/>
  <c r="G36"/>
  <c r="D36"/>
  <c r="Q35"/>
  <c r="P35"/>
  <c r="O35"/>
  <c r="N35"/>
  <c r="M35"/>
  <c r="L35"/>
  <c r="K35"/>
  <c r="I35"/>
  <c r="H35"/>
  <c r="G35"/>
  <c r="D35"/>
  <c r="Q34"/>
  <c r="P34"/>
  <c r="O34"/>
  <c r="N34"/>
  <c r="M34"/>
  <c r="L34"/>
  <c r="K34"/>
  <c r="I34"/>
  <c r="H34"/>
  <c r="G34"/>
  <c r="D34"/>
  <c r="Q33"/>
  <c r="P33"/>
  <c r="O33"/>
  <c r="N33"/>
  <c r="M33"/>
  <c r="L33"/>
  <c r="K33"/>
  <c r="I33"/>
  <c r="H33"/>
  <c r="G33"/>
  <c r="D33"/>
  <c r="Q32"/>
  <c r="P32"/>
  <c r="O32"/>
  <c r="N32"/>
  <c r="M32"/>
  <c r="L32"/>
  <c r="K32"/>
  <c r="I32"/>
  <c r="H32"/>
  <c r="G32"/>
  <c r="D32"/>
  <c r="Q31"/>
  <c r="P31"/>
  <c r="O31"/>
  <c r="N31"/>
  <c r="M31"/>
  <c r="L31"/>
  <c r="K31"/>
  <c r="I31"/>
  <c r="H31"/>
  <c r="G31"/>
  <c r="D31"/>
  <c r="Q30"/>
  <c r="P30"/>
  <c r="O30"/>
  <c r="N30"/>
  <c r="M30"/>
  <c r="L30"/>
  <c r="K30"/>
  <c r="I30"/>
  <c r="H30"/>
  <c r="G30"/>
  <c r="D30"/>
  <c r="Q29"/>
  <c r="P29"/>
  <c r="O29"/>
  <c r="N29"/>
  <c r="M29"/>
  <c r="L29"/>
  <c r="K29"/>
  <c r="I29"/>
  <c r="H29"/>
  <c r="G29"/>
  <c r="D29"/>
  <c r="Q27"/>
  <c r="P27"/>
  <c r="O27"/>
  <c r="N27"/>
  <c r="M27"/>
  <c r="L27"/>
  <c r="H27"/>
  <c r="D27"/>
  <c r="Q26"/>
  <c r="P26"/>
  <c r="O26"/>
  <c r="N26"/>
  <c r="M26"/>
  <c r="L26"/>
  <c r="H26"/>
  <c r="D26"/>
  <c r="Q24"/>
  <c r="P24"/>
  <c r="O24"/>
  <c r="N24"/>
  <c r="M24"/>
  <c r="L24"/>
  <c r="H24"/>
  <c r="D24"/>
  <c r="A11"/>
  <c r="O9"/>
  <c r="I9"/>
  <c r="E9"/>
  <c r="B9"/>
  <c r="D15" i="1"/>
  <c r="A6" i="12"/>
  <c r="P5"/>
  <c r="B5"/>
  <c r="J4"/>
  <c r="B4"/>
  <c r="J3"/>
  <c r="J2"/>
  <c r="B2"/>
  <c r="L40" i="11"/>
  <c r="L38"/>
  <c r="L36"/>
  <c r="Q27"/>
  <c r="O27"/>
  <c r="M27"/>
  <c r="K27"/>
  <c r="H27"/>
  <c r="F27"/>
  <c r="E27"/>
  <c r="B27"/>
  <c r="Q26"/>
  <c r="O26"/>
  <c r="M26"/>
  <c r="K26"/>
  <c r="H26"/>
  <c r="F26"/>
  <c r="E26"/>
  <c r="B26"/>
  <c r="Q25"/>
  <c r="O25"/>
  <c r="M25"/>
  <c r="K25"/>
  <c r="H25"/>
  <c r="F25"/>
  <c r="E25"/>
  <c r="B25"/>
  <c r="K20"/>
  <c r="F20"/>
  <c r="G20"/>
  <c r="Q20"/>
  <c r="P20"/>
  <c r="S20"/>
  <c r="M20"/>
  <c r="L20"/>
  <c r="J20"/>
  <c r="I20"/>
  <c r="H20"/>
  <c r="D20"/>
  <c r="A19"/>
  <c r="A10"/>
  <c r="O8"/>
  <c r="K8"/>
  <c r="I8"/>
  <c r="F8"/>
  <c r="D8"/>
  <c r="B8"/>
  <c r="A5"/>
  <c r="P4"/>
  <c r="B4"/>
  <c r="M3"/>
  <c r="B3"/>
  <c r="M2"/>
  <c r="M1"/>
  <c r="B1"/>
  <c r="X569" i="10"/>
  <c r="X567"/>
  <c r="X565"/>
  <c r="AC562"/>
  <c r="X562"/>
  <c r="T562"/>
  <c r="P562"/>
  <c r="L562"/>
  <c r="H562"/>
  <c r="D562"/>
  <c r="B562"/>
  <c r="AC561"/>
  <c r="X561"/>
  <c r="T561"/>
  <c r="P561"/>
  <c r="L561"/>
  <c r="H561"/>
  <c r="D561"/>
  <c r="B561"/>
  <c r="AC560"/>
  <c r="X560"/>
  <c r="T560"/>
  <c r="P560"/>
  <c r="L560"/>
  <c r="H560"/>
  <c r="D560"/>
  <c r="B560"/>
  <c r="AC559"/>
  <c r="X559"/>
  <c r="T559"/>
  <c r="P559"/>
  <c r="L559"/>
  <c r="H559"/>
  <c r="D559"/>
  <c r="B559"/>
  <c r="AH555"/>
  <c r="AF555"/>
  <c r="AD555"/>
  <c r="AB555"/>
  <c r="Z555"/>
  <c r="X555"/>
  <c r="V555"/>
  <c r="T555"/>
  <c r="R555"/>
  <c r="P555"/>
  <c r="J555"/>
  <c r="D555"/>
  <c r="A552"/>
  <c r="A553"/>
  <c r="A554"/>
  <c r="A555"/>
  <c r="AH554"/>
  <c r="AF554"/>
  <c r="AD554"/>
  <c r="AB554"/>
  <c r="Z554"/>
  <c r="X554"/>
  <c r="V554"/>
  <c r="T554"/>
  <c r="R554"/>
  <c r="P554"/>
  <c r="J554"/>
  <c r="D554"/>
  <c r="AH553"/>
  <c r="AF553"/>
  <c r="AD553"/>
  <c r="AB553"/>
  <c r="Z553"/>
  <c r="X553"/>
  <c r="V553"/>
  <c r="T553"/>
  <c r="R553"/>
  <c r="P553"/>
  <c r="J553"/>
  <c r="D553"/>
  <c r="AH552"/>
  <c r="AF552"/>
  <c r="AD552"/>
  <c r="AB552"/>
  <c r="Z552"/>
  <c r="X552"/>
  <c r="V552"/>
  <c r="T552"/>
  <c r="R552"/>
  <c r="P552"/>
  <c r="J552"/>
  <c r="D552"/>
  <c r="AH551"/>
  <c r="AF551"/>
  <c r="AD551"/>
  <c r="AB551"/>
  <c r="Z551"/>
  <c r="X551"/>
  <c r="V551"/>
  <c r="T551"/>
  <c r="R551"/>
  <c r="P551"/>
  <c r="J551"/>
  <c r="D551"/>
  <c r="AH549"/>
  <c r="AF549"/>
  <c r="AD549"/>
  <c r="AB549"/>
  <c r="Z549"/>
  <c r="X549"/>
  <c r="V549"/>
  <c r="T549"/>
  <c r="R549"/>
  <c r="P549"/>
  <c r="J549"/>
  <c r="D549"/>
  <c r="A545"/>
  <c r="A546"/>
  <c r="A547"/>
  <c r="A548"/>
  <c r="A549"/>
  <c r="AH548"/>
  <c r="AF548"/>
  <c r="AD548"/>
  <c r="AB548"/>
  <c r="Z548"/>
  <c r="X548"/>
  <c r="V548"/>
  <c r="T548"/>
  <c r="R548"/>
  <c r="P548"/>
  <c r="J548"/>
  <c r="D548"/>
  <c r="AH547"/>
  <c r="AF547"/>
  <c r="AD547"/>
  <c r="AB547"/>
  <c r="Z547"/>
  <c r="X547"/>
  <c r="V547"/>
  <c r="T547"/>
  <c r="R547"/>
  <c r="P547"/>
  <c r="J547"/>
  <c r="D547"/>
  <c r="AH546"/>
  <c r="AF546"/>
  <c r="AD546"/>
  <c r="AB546"/>
  <c r="Z546"/>
  <c r="X546"/>
  <c r="V546"/>
  <c r="T546"/>
  <c r="R546"/>
  <c r="P546"/>
  <c r="J546"/>
  <c r="D546"/>
  <c r="AH545"/>
  <c r="AF545"/>
  <c r="AD545"/>
  <c r="AB545"/>
  <c r="Z545"/>
  <c r="X545"/>
  <c r="V545"/>
  <c r="T545"/>
  <c r="R545"/>
  <c r="P545"/>
  <c r="J545"/>
  <c r="D545"/>
  <c r="AH544"/>
  <c r="AF544"/>
  <c r="AD544"/>
  <c r="AB544"/>
  <c r="Z544"/>
  <c r="X544"/>
  <c r="V544"/>
  <c r="T544"/>
  <c r="R544"/>
  <c r="P544"/>
  <c r="J544"/>
  <c r="D544"/>
  <c r="AH542"/>
  <c r="AF542"/>
  <c r="AD542"/>
  <c r="AB542"/>
  <c r="Z542"/>
  <c r="X542"/>
  <c r="V542"/>
  <c r="T542"/>
  <c r="R542"/>
  <c r="P542"/>
  <c r="J542"/>
  <c r="D542"/>
  <c r="A542"/>
  <c r="Z541"/>
  <c r="X541"/>
  <c r="V541"/>
  <c r="T541"/>
  <c r="R541"/>
  <c r="P541"/>
  <c r="J541"/>
  <c r="G541"/>
  <c r="D541"/>
  <c r="A540"/>
  <c r="AH539"/>
  <c r="AF539"/>
  <c r="AD539"/>
  <c r="AB539"/>
  <c r="Z539"/>
  <c r="X539"/>
  <c r="V539"/>
  <c r="T539"/>
  <c r="R539"/>
  <c r="P539"/>
  <c r="J539"/>
  <c r="D539"/>
  <c r="A539"/>
  <c r="Z538"/>
  <c r="X538"/>
  <c r="V538"/>
  <c r="T538"/>
  <c r="R538"/>
  <c r="P538"/>
  <c r="J538"/>
  <c r="G538"/>
  <c r="D538"/>
  <c r="A537"/>
  <c r="AH535"/>
  <c r="AF535"/>
  <c r="AD535"/>
  <c r="AB535"/>
  <c r="Z535"/>
  <c r="X535"/>
  <c r="V535"/>
  <c r="T535"/>
  <c r="R535"/>
  <c r="P535"/>
  <c r="J535"/>
  <c r="G535"/>
  <c r="D535"/>
  <c r="Z533"/>
  <c r="X533"/>
  <c r="V533"/>
  <c r="T533"/>
  <c r="R533"/>
  <c r="P533"/>
  <c r="J533"/>
  <c r="G533"/>
  <c r="D533"/>
  <c r="Z531"/>
  <c r="X531"/>
  <c r="V531"/>
  <c r="T531"/>
  <c r="R531"/>
  <c r="P531"/>
  <c r="J531"/>
  <c r="G531"/>
  <c r="D531"/>
  <c r="AH528"/>
  <c r="AF528"/>
  <c r="AD528"/>
  <c r="AB528"/>
  <c r="Z528"/>
  <c r="X528"/>
  <c r="V528"/>
  <c r="T528"/>
  <c r="R528"/>
  <c r="P528"/>
  <c r="J528"/>
  <c r="D528"/>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H527"/>
  <c r="AF527"/>
  <c r="AD527"/>
  <c r="AB527"/>
  <c r="Z527"/>
  <c r="X527"/>
  <c r="V527"/>
  <c r="T527"/>
  <c r="R527"/>
  <c r="P527"/>
  <c r="J527"/>
  <c r="D527"/>
  <c r="AH526"/>
  <c r="AF526"/>
  <c r="AD526"/>
  <c r="AB526"/>
  <c r="Z526"/>
  <c r="X526"/>
  <c r="V526"/>
  <c r="T526"/>
  <c r="R526"/>
  <c r="P526"/>
  <c r="J526"/>
  <c r="D526"/>
  <c r="AH525"/>
  <c r="AF525"/>
  <c r="AD525"/>
  <c r="AB525"/>
  <c r="Z525"/>
  <c r="X525"/>
  <c r="V525"/>
  <c r="T525"/>
  <c r="R525"/>
  <c r="P525"/>
  <c r="J525"/>
  <c r="D525"/>
  <c r="AH524"/>
  <c r="AF524"/>
  <c r="AD524"/>
  <c r="AB524"/>
  <c r="Z524"/>
  <c r="X524"/>
  <c r="V524"/>
  <c r="T524"/>
  <c r="R524"/>
  <c r="P524"/>
  <c r="J524"/>
  <c r="D524"/>
  <c r="AH523"/>
  <c r="AF523"/>
  <c r="AD523"/>
  <c r="AB523"/>
  <c r="Z523"/>
  <c r="X523"/>
  <c r="V523"/>
  <c r="T523"/>
  <c r="R523"/>
  <c r="P523"/>
  <c r="J523"/>
  <c r="D523"/>
  <c r="AH522"/>
  <c r="AF522"/>
  <c r="AD522"/>
  <c r="AB522"/>
  <c r="Z522"/>
  <c r="X522"/>
  <c r="V522"/>
  <c r="T522"/>
  <c r="R522"/>
  <c r="P522"/>
  <c r="J522"/>
  <c r="D522"/>
  <c r="AH521"/>
  <c r="AF521"/>
  <c r="AD521"/>
  <c r="AB521"/>
  <c r="Z521"/>
  <c r="X521"/>
  <c r="V521"/>
  <c r="T521"/>
  <c r="R521"/>
  <c r="P521"/>
  <c r="J521"/>
  <c r="D521"/>
  <c r="AH520"/>
  <c r="AF520"/>
  <c r="AD520"/>
  <c r="AB520"/>
  <c r="Z520"/>
  <c r="X520"/>
  <c r="V520"/>
  <c r="T520"/>
  <c r="R520"/>
  <c r="P520"/>
  <c r="J520"/>
  <c r="D520"/>
  <c r="AH519"/>
  <c r="AF519"/>
  <c r="AD519"/>
  <c r="AB519"/>
  <c r="Z519"/>
  <c r="X519"/>
  <c r="V519"/>
  <c r="T519"/>
  <c r="R519"/>
  <c r="P519"/>
  <c r="J519"/>
  <c r="D519"/>
  <c r="AH518"/>
  <c r="AF518"/>
  <c r="AD518"/>
  <c r="AB518"/>
  <c r="Z518"/>
  <c r="X518"/>
  <c r="V518"/>
  <c r="T518"/>
  <c r="R518"/>
  <c r="P518"/>
  <c r="J518"/>
  <c r="D518"/>
  <c r="AH517"/>
  <c r="AF517"/>
  <c r="AD517"/>
  <c r="AB517"/>
  <c r="Z517"/>
  <c r="X517"/>
  <c r="V517"/>
  <c r="T517"/>
  <c r="R517"/>
  <c r="P517"/>
  <c r="J517"/>
  <c r="D517"/>
  <c r="AH516"/>
  <c r="AF516"/>
  <c r="AD516"/>
  <c r="AB516"/>
  <c r="Z516"/>
  <c r="X516"/>
  <c r="V516"/>
  <c r="T516"/>
  <c r="R516"/>
  <c r="P516"/>
  <c r="J516"/>
  <c r="D516"/>
  <c r="AH515"/>
  <c r="AF515"/>
  <c r="AD515"/>
  <c r="AB515"/>
  <c r="Z515"/>
  <c r="X515"/>
  <c r="V515"/>
  <c r="T515"/>
  <c r="R515"/>
  <c r="P515"/>
  <c r="J515"/>
  <c r="D515"/>
  <c r="AH514"/>
  <c r="AF514"/>
  <c r="AD514"/>
  <c r="AB514"/>
  <c r="Z514"/>
  <c r="X514"/>
  <c r="V514"/>
  <c r="T514"/>
  <c r="R514"/>
  <c r="P514"/>
  <c r="J514"/>
  <c r="D514"/>
  <c r="AH513"/>
  <c r="AF513"/>
  <c r="AD513"/>
  <c r="AB513"/>
  <c r="Z513"/>
  <c r="X513"/>
  <c r="V513"/>
  <c r="T513"/>
  <c r="R513"/>
  <c r="P513"/>
  <c r="J513"/>
  <c r="D513"/>
  <c r="AH512"/>
  <c r="AF512"/>
  <c r="AD512"/>
  <c r="AB512"/>
  <c r="Z512"/>
  <c r="X512"/>
  <c r="V512"/>
  <c r="T512"/>
  <c r="R512"/>
  <c r="P512"/>
  <c r="J512"/>
  <c r="D512"/>
  <c r="AH511"/>
  <c r="AF511"/>
  <c r="AD511"/>
  <c r="AB511"/>
  <c r="Z511"/>
  <c r="X511"/>
  <c r="V511"/>
  <c r="T511"/>
  <c r="R511"/>
  <c r="P511"/>
  <c r="J511"/>
  <c r="D511"/>
  <c r="AH510"/>
  <c r="AF510"/>
  <c r="AD510"/>
  <c r="AB510"/>
  <c r="Z510"/>
  <c r="X510"/>
  <c r="V510"/>
  <c r="T510"/>
  <c r="R510"/>
  <c r="P510"/>
  <c r="J510"/>
  <c r="D510"/>
  <c r="AH509"/>
  <c r="AF509"/>
  <c r="AD509"/>
  <c r="AB509"/>
  <c r="Z509"/>
  <c r="X509"/>
  <c r="V509"/>
  <c r="T509"/>
  <c r="R509"/>
  <c r="P509"/>
  <c r="J509"/>
  <c r="D509"/>
  <c r="AH508"/>
  <c r="AF508"/>
  <c r="AD508"/>
  <c r="AB508"/>
  <c r="Z508"/>
  <c r="X508"/>
  <c r="V508"/>
  <c r="T508"/>
  <c r="R508"/>
  <c r="P508"/>
  <c r="J508"/>
  <c r="D508"/>
  <c r="AH507"/>
  <c r="AF507"/>
  <c r="AD507"/>
  <c r="AB507"/>
  <c r="Z507"/>
  <c r="X507"/>
  <c r="V507"/>
  <c r="T507"/>
  <c r="R507"/>
  <c r="P507"/>
  <c r="J507"/>
  <c r="D507"/>
  <c r="AH506"/>
  <c r="AF506"/>
  <c r="AD506"/>
  <c r="AB506"/>
  <c r="Z506"/>
  <c r="X506"/>
  <c r="V506"/>
  <c r="T506"/>
  <c r="R506"/>
  <c r="P506"/>
  <c r="J506"/>
  <c r="D506"/>
  <c r="AH505"/>
  <c r="AF505"/>
  <c r="AD505"/>
  <c r="AB505"/>
  <c r="Z505"/>
  <c r="X505"/>
  <c r="V505"/>
  <c r="T505"/>
  <c r="R505"/>
  <c r="P505"/>
  <c r="J505"/>
  <c r="D505"/>
  <c r="AH504"/>
  <c r="AF504"/>
  <c r="AD504"/>
  <c r="AB504"/>
  <c r="Z504"/>
  <c r="X504"/>
  <c r="V504"/>
  <c r="T504"/>
  <c r="R504"/>
  <c r="P504"/>
  <c r="J504"/>
  <c r="D504"/>
  <c r="AH503"/>
  <c r="AF503"/>
  <c r="AD503"/>
  <c r="AB503"/>
  <c r="Z503"/>
  <c r="X503"/>
  <c r="V503"/>
  <c r="T503"/>
  <c r="R503"/>
  <c r="P503"/>
  <c r="J503"/>
  <c r="D503"/>
  <c r="AH502"/>
  <c r="AF502"/>
  <c r="AD502"/>
  <c r="AB502"/>
  <c r="Z502"/>
  <c r="X502"/>
  <c r="V502"/>
  <c r="T502"/>
  <c r="R502"/>
  <c r="P502"/>
  <c r="J502"/>
  <c r="D502"/>
  <c r="AH501"/>
  <c r="AF501"/>
  <c r="AD501"/>
  <c r="AB501"/>
  <c r="Z501"/>
  <c r="X501"/>
  <c r="V501"/>
  <c r="T501"/>
  <c r="R501"/>
  <c r="P501"/>
  <c r="J501"/>
  <c r="D501"/>
  <c r="AH500"/>
  <c r="AF500"/>
  <c r="AD500"/>
  <c r="AB500"/>
  <c r="Z500"/>
  <c r="X500"/>
  <c r="V500"/>
  <c r="T500"/>
  <c r="R500"/>
  <c r="P500"/>
  <c r="J500"/>
  <c r="D500"/>
  <c r="AH499"/>
  <c r="AF499"/>
  <c r="AD499"/>
  <c r="AB499"/>
  <c r="Z499"/>
  <c r="X499"/>
  <c r="V499"/>
  <c r="T499"/>
  <c r="R499"/>
  <c r="P499"/>
  <c r="J499"/>
  <c r="D499"/>
  <c r="AH498"/>
  <c r="AF498"/>
  <c r="AD498"/>
  <c r="AB498"/>
  <c r="Z498"/>
  <c r="X498"/>
  <c r="V498"/>
  <c r="T498"/>
  <c r="R498"/>
  <c r="P498"/>
  <c r="J498"/>
  <c r="D498"/>
  <c r="AH497"/>
  <c r="AF497"/>
  <c r="AD497"/>
  <c r="AB497"/>
  <c r="Z497"/>
  <c r="X497"/>
  <c r="V497"/>
  <c r="T497"/>
  <c r="R497"/>
  <c r="P497"/>
  <c r="J497"/>
  <c r="D497"/>
  <c r="AH496"/>
  <c r="AF496"/>
  <c r="AD496"/>
  <c r="AB496"/>
  <c r="Z496"/>
  <c r="X496"/>
  <c r="V496"/>
  <c r="T496"/>
  <c r="R496"/>
  <c r="P496"/>
  <c r="J496"/>
  <c r="D496"/>
  <c r="AH495"/>
  <c r="AF495"/>
  <c r="AD495"/>
  <c r="AB495"/>
  <c r="Z495"/>
  <c r="X495"/>
  <c r="V495"/>
  <c r="T495"/>
  <c r="R495"/>
  <c r="P495"/>
  <c r="J495"/>
  <c r="D495"/>
  <c r="AH494"/>
  <c r="AF494"/>
  <c r="AD494"/>
  <c r="AB494"/>
  <c r="Z494"/>
  <c r="X494"/>
  <c r="V494"/>
  <c r="T494"/>
  <c r="R494"/>
  <c r="P494"/>
  <c r="J494"/>
  <c r="D494"/>
  <c r="AH493"/>
  <c r="AF493"/>
  <c r="AD493"/>
  <c r="AB493"/>
  <c r="Z493"/>
  <c r="X493"/>
  <c r="V493"/>
  <c r="T493"/>
  <c r="R493"/>
  <c r="P493"/>
  <c r="J493"/>
  <c r="D493"/>
  <c r="AH492"/>
  <c r="AF492"/>
  <c r="AD492"/>
  <c r="AB492"/>
  <c r="Z492"/>
  <c r="X492"/>
  <c r="V492"/>
  <c r="T492"/>
  <c r="R492"/>
  <c r="P492"/>
  <c r="J492"/>
  <c r="D492"/>
  <c r="AH491"/>
  <c r="AF491"/>
  <c r="AD491"/>
  <c r="AB491"/>
  <c r="Z491"/>
  <c r="X491"/>
  <c r="V491"/>
  <c r="T491"/>
  <c r="R491"/>
  <c r="P491"/>
  <c r="J491"/>
  <c r="D491"/>
  <c r="AH490"/>
  <c r="AF490"/>
  <c r="AD490"/>
  <c r="AB490"/>
  <c r="Z490"/>
  <c r="X490"/>
  <c r="V490"/>
  <c r="T490"/>
  <c r="R490"/>
  <c r="P490"/>
  <c r="J490"/>
  <c r="D490"/>
  <c r="AH489"/>
  <c r="AF489"/>
  <c r="AD489"/>
  <c r="AB489"/>
  <c r="Z489"/>
  <c r="X489"/>
  <c r="V489"/>
  <c r="T489"/>
  <c r="R489"/>
  <c r="P489"/>
  <c r="J489"/>
  <c r="D489"/>
  <c r="AH488"/>
  <c r="AF488"/>
  <c r="AD488"/>
  <c r="AB488"/>
  <c r="Z488"/>
  <c r="X488"/>
  <c r="V488"/>
  <c r="T488"/>
  <c r="R488"/>
  <c r="P488"/>
  <c r="J488"/>
  <c r="D488"/>
  <c r="AH487"/>
  <c r="AF487"/>
  <c r="AD487"/>
  <c r="AB487"/>
  <c r="Z487"/>
  <c r="X487"/>
  <c r="V487"/>
  <c r="T487"/>
  <c r="R487"/>
  <c r="P487"/>
  <c r="J487"/>
  <c r="D487"/>
  <c r="AH486"/>
  <c r="AF486"/>
  <c r="AD486"/>
  <c r="AB486"/>
  <c r="Z486"/>
  <c r="X486"/>
  <c r="V486"/>
  <c r="T486"/>
  <c r="R486"/>
  <c r="P486"/>
  <c r="J486"/>
  <c r="D486"/>
  <c r="AH485"/>
  <c r="AF485"/>
  <c r="AD485"/>
  <c r="AB485"/>
  <c r="Z485"/>
  <c r="X485"/>
  <c r="V485"/>
  <c r="T485"/>
  <c r="R485"/>
  <c r="P485"/>
  <c r="J485"/>
  <c r="D485"/>
  <c r="AH484"/>
  <c r="AF484"/>
  <c r="AD484"/>
  <c r="AB484"/>
  <c r="Z484"/>
  <c r="X484"/>
  <c r="V484"/>
  <c r="T484"/>
  <c r="R484"/>
  <c r="P484"/>
  <c r="J484"/>
  <c r="D484"/>
  <c r="AH483"/>
  <c r="AF483"/>
  <c r="AD483"/>
  <c r="AB483"/>
  <c r="Z483"/>
  <c r="X483"/>
  <c r="V483"/>
  <c r="T483"/>
  <c r="R483"/>
  <c r="P483"/>
  <c r="J483"/>
  <c r="D483"/>
  <c r="AH482"/>
  <c r="AF482"/>
  <c r="AD482"/>
  <c r="AB482"/>
  <c r="Z482"/>
  <c r="X482"/>
  <c r="V482"/>
  <c r="T482"/>
  <c r="R482"/>
  <c r="P482"/>
  <c r="J482"/>
  <c r="D482"/>
  <c r="AH481"/>
  <c r="AF481"/>
  <c r="AD481"/>
  <c r="AB481"/>
  <c r="Z481"/>
  <c r="X481"/>
  <c r="V481"/>
  <c r="T481"/>
  <c r="R481"/>
  <c r="P481"/>
  <c r="J481"/>
  <c r="D481"/>
  <c r="AH480"/>
  <c r="AF480"/>
  <c r="AD480"/>
  <c r="AB480"/>
  <c r="Z480"/>
  <c r="X480"/>
  <c r="V480"/>
  <c r="T480"/>
  <c r="R480"/>
  <c r="P480"/>
  <c r="J480"/>
  <c r="D480"/>
  <c r="AH479"/>
  <c r="AF479"/>
  <c r="AD479"/>
  <c r="AB479"/>
  <c r="Z479"/>
  <c r="X479"/>
  <c r="V479"/>
  <c r="T479"/>
  <c r="R479"/>
  <c r="P479"/>
  <c r="J479"/>
  <c r="D479"/>
  <c r="AH478"/>
  <c r="AF478"/>
  <c r="AD478"/>
  <c r="AB478"/>
  <c r="Z478"/>
  <c r="X478"/>
  <c r="V478"/>
  <c r="T478"/>
  <c r="R478"/>
  <c r="P478"/>
  <c r="J478"/>
  <c r="D478"/>
  <c r="AH477"/>
  <c r="AF477"/>
  <c r="AD477"/>
  <c r="AB477"/>
  <c r="Z477"/>
  <c r="X477"/>
  <c r="V477"/>
  <c r="T477"/>
  <c r="R477"/>
  <c r="P477"/>
  <c r="J477"/>
  <c r="D477"/>
  <c r="AH476"/>
  <c r="AF476"/>
  <c r="AD476"/>
  <c r="AB476"/>
  <c r="Z476"/>
  <c r="X476"/>
  <c r="V476"/>
  <c r="T476"/>
  <c r="R476"/>
  <c r="P476"/>
  <c r="J476"/>
  <c r="D476"/>
  <c r="AH475"/>
  <c r="AF475"/>
  <c r="AD475"/>
  <c r="AB475"/>
  <c r="Z475"/>
  <c r="X475"/>
  <c r="V475"/>
  <c r="T475"/>
  <c r="R475"/>
  <c r="P475"/>
  <c r="J475"/>
  <c r="D475"/>
  <c r="AH474"/>
  <c r="AF474"/>
  <c r="AD474"/>
  <c r="AB474"/>
  <c r="Z474"/>
  <c r="X474"/>
  <c r="V474"/>
  <c r="T474"/>
  <c r="R474"/>
  <c r="P474"/>
  <c r="J474"/>
  <c r="D474"/>
  <c r="AH473"/>
  <c r="AF473"/>
  <c r="AD473"/>
  <c r="AB473"/>
  <c r="Z473"/>
  <c r="X473"/>
  <c r="V473"/>
  <c r="T473"/>
  <c r="R473"/>
  <c r="P473"/>
  <c r="J473"/>
  <c r="D473"/>
  <c r="AH472"/>
  <c r="AF472"/>
  <c r="AD472"/>
  <c r="AB472"/>
  <c r="Z472"/>
  <c r="X472"/>
  <c r="V472"/>
  <c r="T472"/>
  <c r="R472"/>
  <c r="P472"/>
  <c r="J472"/>
  <c r="D472"/>
  <c r="AH471"/>
  <c r="AF471"/>
  <c r="AD471"/>
  <c r="AB471"/>
  <c r="Z471"/>
  <c r="X471"/>
  <c r="V471"/>
  <c r="T471"/>
  <c r="R471"/>
  <c r="P471"/>
  <c r="J471"/>
  <c r="D471"/>
  <c r="AH470"/>
  <c r="AF470"/>
  <c r="AD470"/>
  <c r="AB470"/>
  <c r="Z470"/>
  <c r="X470"/>
  <c r="V470"/>
  <c r="T470"/>
  <c r="R470"/>
  <c r="P470"/>
  <c r="J470"/>
  <c r="D470"/>
  <c r="AH469"/>
  <c r="AF469"/>
  <c r="AD469"/>
  <c r="AB469"/>
  <c r="Z469"/>
  <c r="X469"/>
  <c r="V469"/>
  <c r="T469"/>
  <c r="R469"/>
  <c r="P469"/>
  <c r="J469"/>
  <c r="D469"/>
  <c r="AH468"/>
  <c r="AF468"/>
  <c r="AD468"/>
  <c r="AB468"/>
  <c r="Z468"/>
  <c r="X468"/>
  <c r="V468"/>
  <c r="T468"/>
  <c r="R468"/>
  <c r="P468"/>
  <c r="J468"/>
  <c r="D468"/>
  <c r="AH467"/>
  <c r="AF467"/>
  <c r="AD467"/>
  <c r="AB467"/>
  <c r="Z467"/>
  <c r="X467"/>
  <c r="V467"/>
  <c r="T467"/>
  <c r="R467"/>
  <c r="P467"/>
  <c r="J467"/>
  <c r="D467"/>
  <c r="AH466"/>
  <c r="AF466"/>
  <c r="AD466"/>
  <c r="AB466"/>
  <c r="Z466"/>
  <c r="X466"/>
  <c r="V466"/>
  <c r="T466"/>
  <c r="R466"/>
  <c r="P466"/>
  <c r="J466"/>
  <c r="D466"/>
  <c r="AH465"/>
  <c r="AF465"/>
  <c r="AD465"/>
  <c r="AB465"/>
  <c r="Z465"/>
  <c r="X465"/>
  <c r="V465"/>
  <c r="T465"/>
  <c r="R465"/>
  <c r="P465"/>
  <c r="J465"/>
  <c r="D465"/>
  <c r="AH464"/>
  <c r="AF464"/>
  <c r="AD464"/>
  <c r="AB464"/>
  <c r="Z464"/>
  <c r="X464"/>
  <c r="V464"/>
  <c r="T464"/>
  <c r="R464"/>
  <c r="P464"/>
  <c r="J464"/>
  <c r="D464"/>
  <c r="AH463"/>
  <c r="AF463"/>
  <c r="AD463"/>
  <c r="AB463"/>
  <c r="Z463"/>
  <c r="X463"/>
  <c r="V463"/>
  <c r="T463"/>
  <c r="R463"/>
  <c r="P463"/>
  <c r="J463"/>
  <c r="D463"/>
  <c r="AH462"/>
  <c r="AF462"/>
  <c r="AD462"/>
  <c r="AB462"/>
  <c r="Z462"/>
  <c r="X462"/>
  <c r="V462"/>
  <c r="T462"/>
  <c r="R462"/>
  <c r="P462"/>
  <c r="J462"/>
  <c r="D462"/>
  <c r="AH461"/>
  <c r="AF461"/>
  <c r="AD461"/>
  <c r="AB461"/>
  <c r="Z461"/>
  <c r="X461"/>
  <c r="V461"/>
  <c r="T461"/>
  <c r="R461"/>
  <c r="P461"/>
  <c r="J461"/>
  <c r="D461"/>
  <c r="AH460"/>
  <c r="AF460"/>
  <c r="AD460"/>
  <c r="AB460"/>
  <c r="Z460"/>
  <c r="X460"/>
  <c r="V460"/>
  <c r="T460"/>
  <c r="R460"/>
  <c r="P460"/>
  <c r="J460"/>
  <c r="D460"/>
  <c r="AH459"/>
  <c r="AF459"/>
  <c r="AD459"/>
  <c r="AB459"/>
  <c r="Z459"/>
  <c r="X459"/>
  <c r="V459"/>
  <c r="T459"/>
  <c r="R459"/>
  <c r="P459"/>
  <c r="J459"/>
  <c r="D459"/>
  <c r="AH458"/>
  <c r="AF458"/>
  <c r="AD458"/>
  <c r="AB458"/>
  <c r="Z458"/>
  <c r="X458"/>
  <c r="V458"/>
  <c r="T458"/>
  <c r="R458"/>
  <c r="P458"/>
  <c r="J458"/>
  <c r="D458"/>
  <c r="AH457"/>
  <c r="AF457"/>
  <c r="AD457"/>
  <c r="AB457"/>
  <c r="Z457"/>
  <c r="X457"/>
  <c r="V457"/>
  <c r="T457"/>
  <c r="R457"/>
  <c r="P457"/>
  <c r="J457"/>
  <c r="D457"/>
  <c r="AH456"/>
  <c r="AF456"/>
  <c r="AD456"/>
  <c r="AB456"/>
  <c r="Z456"/>
  <c r="X456"/>
  <c r="V456"/>
  <c r="T456"/>
  <c r="R456"/>
  <c r="P456"/>
  <c r="J456"/>
  <c r="D456"/>
  <c r="AH455"/>
  <c r="AF455"/>
  <c r="AD455"/>
  <c r="AB455"/>
  <c r="Z455"/>
  <c r="X455"/>
  <c r="V455"/>
  <c r="T455"/>
  <c r="R455"/>
  <c r="P455"/>
  <c r="J455"/>
  <c r="D455"/>
  <c r="AH454"/>
  <c r="AF454"/>
  <c r="AD454"/>
  <c r="AB454"/>
  <c r="Z454"/>
  <c r="X454"/>
  <c r="V454"/>
  <c r="T454"/>
  <c r="R454"/>
  <c r="P454"/>
  <c r="J454"/>
  <c r="D454"/>
  <c r="AH453"/>
  <c r="AF453"/>
  <c r="AD453"/>
  <c r="AB453"/>
  <c r="Z453"/>
  <c r="X453"/>
  <c r="V453"/>
  <c r="T453"/>
  <c r="R453"/>
  <c r="P453"/>
  <c r="J453"/>
  <c r="D453"/>
  <c r="AH452"/>
  <c r="AF452"/>
  <c r="AD452"/>
  <c r="AB452"/>
  <c r="Z452"/>
  <c r="X452"/>
  <c r="V452"/>
  <c r="T452"/>
  <c r="R452"/>
  <c r="P452"/>
  <c r="J452"/>
  <c r="D452"/>
  <c r="AH451"/>
  <c r="AF451"/>
  <c r="AD451"/>
  <c r="AB451"/>
  <c r="Z451"/>
  <c r="X451"/>
  <c r="V451"/>
  <c r="T451"/>
  <c r="R451"/>
  <c r="P451"/>
  <c r="J451"/>
  <c r="D451"/>
  <c r="AH450"/>
  <c r="AF450"/>
  <c r="AD450"/>
  <c r="AB450"/>
  <c r="Z450"/>
  <c r="X450"/>
  <c r="V450"/>
  <c r="T450"/>
  <c r="R450"/>
  <c r="P450"/>
  <c r="J450"/>
  <c r="D450"/>
  <c r="AH449"/>
  <c r="AF449"/>
  <c r="AD449"/>
  <c r="AB449"/>
  <c r="Z449"/>
  <c r="X449"/>
  <c r="V449"/>
  <c r="T449"/>
  <c r="R449"/>
  <c r="P449"/>
  <c r="J449"/>
  <c r="D449"/>
  <c r="AH448"/>
  <c r="AF448"/>
  <c r="AD448"/>
  <c r="AB448"/>
  <c r="Z448"/>
  <c r="X448"/>
  <c r="V448"/>
  <c r="T448"/>
  <c r="R448"/>
  <c r="P448"/>
  <c r="J448"/>
  <c r="D448"/>
  <c r="AH447"/>
  <c r="AF447"/>
  <c r="AD447"/>
  <c r="AB447"/>
  <c r="Z447"/>
  <c r="X447"/>
  <c r="V447"/>
  <c r="T447"/>
  <c r="R447"/>
  <c r="P447"/>
  <c r="J447"/>
  <c r="D447"/>
  <c r="AH446"/>
  <c r="AF446"/>
  <c r="AD446"/>
  <c r="AB446"/>
  <c r="Z446"/>
  <c r="X446"/>
  <c r="V446"/>
  <c r="T446"/>
  <c r="R446"/>
  <c r="P446"/>
  <c r="J446"/>
  <c r="D446"/>
  <c r="AH445"/>
  <c r="AF445"/>
  <c r="AD445"/>
  <c r="AB445"/>
  <c r="Z445"/>
  <c r="X445"/>
  <c r="V445"/>
  <c r="T445"/>
  <c r="R445"/>
  <c r="P445"/>
  <c r="J445"/>
  <c r="D445"/>
  <c r="AH444"/>
  <c r="AF444"/>
  <c r="AD444"/>
  <c r="AB444"/>
  <c r="Z444"/>
  <c r="X444"/>
  <c r="V444"/>
  <c r="T444"/>
  <c r="R444"/>
  <c r="P444"/>
  <c r="J444"/>
  <c r="D444"/>
  <c r="AH443"/>
  <c r="AF443"/>
  <c r="AD443"/>
  <c r="AB443"/>
  <c r="Z443"/>
  <c r="X443"/>
  <c r="V443"/>
  <c r="T443"/>
  <c r="R443"/>
  <c r="P443"/>
  <c r="J443"/>
  <c r="D443"/>
  <c r="AH442"/>
  <c r="AF442"/>
  <c r="AD442"/>
  <c r="AB442"/>
  <c r="Z442"/>
  <c r="X442"/>
  <c r="V442"/>
  <c r="T442"/>
  <c r="R442"/>
  <c r="P442"/>
  <c r="J442"/>
  <c r="D442"/>
  <c r="AH441"/>
  <c r="AF441"/>
  <c r="AD441"/>
  <c r="AB441"/>
  <c r="Z441"/>
  <c r="X441"/>
  <c r="V441"/>
  <c r="T441"/>
  <c r="R441"/>
  <c r="P441"/>
  <c r="J441"/>
  <c r="D441"/>
  <c r="AH440"/>
  <c r="AF440"/>
  <c r="AD440"/>
  <c r="AB440"/>
  <c r="Z440"/>
  <c r="X440"/>
  <c r="V440"/>
  <c r="T440"/>
  <c r="R440"/>
  <c r="P440"/>
  <c r="J440"/>
  <c r="D440"/>
  <c r="AH439"/>
  <c r="AF439"/>
  <c r="AD439"/>
  <c r="AB439"/>
  <c r="Z439"/>
  <c r="X439"/>
  <c r="V439"/>
  <c r="T439"/>
  <c r="R439"/>
  <c r="P439"/>
  <c r="J439"/>
  <c r="D439"/>
  <c r="AH438"/>
  <c r="AF438"/>
  <c r="AD438"/>
  <c r="AB438"/>
  <c r="Z438"/>
  <c r="X438"/>
  <c r="V438"/>
  <c r="T438"/>
  <c r="R438"/>
  <c r="P438"/>
  <c r="J438"/>
  <c r="D438"/>
  <c r="AH437"/>
  <c r="AF437"/>
  <c r="AD437"/>
  <c r="AB437"/>
  <c r="Z437"/>
  <c r="X437"/>
  <c r="V437"/>
  <c r="T437"/>
  <c r="R437"/>
  <c r="P437"/>
  <c r="J437"/>
  <c r="D437"/>
  <c r="AH436"/>
  <c r="AF436"/>
  <c r="AD436"/>
  <c r="AB436"/>
  <c r="Z436"/>
  <c r="X436"/>
  <c r="V436"/>
  <c r="T436"/>
  <c r="R436"/>
  <c r="P436"/>
  <c r="J436"/>
  <c r="D436"/>
  <c r="AH435"/>
  <c r="AF435"/>
  <c r="AD435"/>
  <c r="AB435"/>
  <c r="Z435"/>
  <c r="X435"/>
  <c r="V435"/>
  <c r="T435"/>
  <c r="R435"/>
  <c r="P435"/>
  <c r="J435"/>
  <c r="D435"/>
  <c r="AH434"/>
  <c r="AF434"/>
  <c r="AD434"/>
  <c r="AB434"/>
  <c r="Z434"/>
  <c r="X434"/>
  <c r="V434"/>
  <c r="T434"/>
  <c r="R434"/>
  <c r="P434"/>
  <c r="J434"/>
  <c r="D434"/>
  <c r="AH433"/>
  <c r="AF433"/>
  <c r="AD433"/>
  <c r="AB433"/>
  <c r="Z433"/>
  <c r="X433"/>
  <c r="V433"/>
  <c r="T433"/>
  <c r="R433"/>
  <c r="P433"/>
  <c r="J433"/>
  <c r="D433"/>
  <c r="AH432"/>
  <c r="AF432"/>
  <c r="AD432"/>
  <c r="AB432"/>
  <c r="Z432"/>
  <c r="X432"/>
  <c r="V432"/>
  <c r="T432"/>
  <c r="R432"/>
  <c r="P432"/>
  <c r="J432"/>
  <c r="D432"/>
  <c r="AH431"/>
  <c r="AF431"/>
  <c r="AD431"/>
  <c r="AB431"/>
  <c r="Z431"/>
  <c r="X431"/>
  <c r="V431"/>
  <c r="T431"/>
  <c r="R431"/>
  <c r="P431"/>
  <c r="J431"/>
  <c r="D431"/>
  <c r="AH430"/>
  <c r="AF430"/>
  <c r="AD430"/>
  <c r="AB430"/>
  <c r="Z430"/>
  <c r="X430"/>
  <c r="V430"/>
  <c r="T430"/>
  <c r="R430"/>
  <c r="P430"/>
  <c r="J430"/>
  <c r="D430"/>
  <c r="AH429"/>
  <c r="AF429"/>
  <c r="AD429"/>
  <c r="AB429"/>
  <c r="Z429"/>
  <c r="X429"/>
  <c r="V429"/>
  <c r="T429"/>
  <c r="R429"/>
  <c r="P429"/>
  <c r="J429"/>
  <c r="D429"/>
  <c r="AH428"/>
  <c r="AF428"/>
  <c r="AD428"/>
  <c r="AB428"/>
  <c r="Z428"/>
  <c r="X428"/>
  <c r="V428"/>
  <c r="T428"/>
  <c r="R428"/>
  <c r="P428"/>
  <c r="J428"/>
  <c r="D428"/>
  <c r="AH427"/>
  <c r="AF427"/>
  <c r="AD427"/>
  <c r="AB427"/>
  <c r="Z427"/>
  <c r="X427"/>
  <c r="V427"/>
  <c r="T427"/>
  <c r="R427"/>
  <c r="P427"/>
  <c r="J427"/>
  <c r="D427"/>
  <c r="AH426"/>
  <c r="AF426"/>
  <c r="AD426"/>
  <c r="AB426"/>
  <c r="Z426"/>
  <c r="X426"/>
  <c r="V426"/>
  <c r="T426"/>
  <c r="R426"/>
  <c r="P426"/>
  <c r="J426"/>
  <c r="D426"/>
  <c r="AH425"/>
  <c r="AF425"/>
  <c r="AD425"/>
  <c r="AB425"/>
  <c r="Z425"/>
  <c r="X425"/>
  <c r="V425"/>
  <c r="T425"/>
  <c r="R425"/>
  <c r="P425"/>
  <c r="J425"/>
  <c r="D425"/>
  <c r="AH424"/>
  <c r="AF424"/>
  <c r="AD424"/>
  <c r="AB424"/>
  <c r="Z424"/>
  <c r="X424"/>
  <c r="V424"/>
  <c r="T424"/>
  <c r="R424"/>
  <c r="P424"/>
  <c r="J424"/>
  <c r="D424"/>
  <c r="A423"/>
  <c r="AH422"/>
  <c r="AF422"/>
  <c r="AD422"/>
  <c r="AB422"/>
  <c r="Z422"/>
  <c r="X422"/>
  <c r="V422"/>
  <c r="T422"/>
  <c r="R422"/>
  <c r="P422"/>
  <c r="J422"/>
  <c r="D422"/>
  <c r="A420"/>
  <c r="A421"/>
  <c r="A422"/>
  <c r="AH421"/>
  <c r="AF421"/>
  <c r="AD421"/>
  <c r="AB421"/>
  <c r="Z421"/>
  <c r="X421"/>
  <c r="V421"/>
  <c r="T421"/>
  <c r="R421"/>
  <c r="P421"/>
  <c r="J421"/>
  <c r="D421"/>
  <c r="AH420"/>
  <c r="AF420"/>
  <c r="AD420"/>
  <c r="AB420"/>
  <c r="Z420"/>
  <c r="X420"/>
  <c r="V420"/>
  <c r="T420"/>
  <c r="R420"/>
  <c r="P420"/>
  <c r="J420"/>
  <c r="D420"/>
  <c r="AH419"/>
  <c r="AF419"/>
  <c r="AD419"/>
  <c r="AB419"/>
  <c r="Z419"/>
  <c r="X419"/>
  <c r="V419"/>
  <c r="T419"/>
  <c r="R419"/>
  <c r="P419"/>
  <c r="J419"/>
  <c r="D419"/>
  <c r="A418"/>
  <c r="Z417"/>
  <c r="X417"/>
  <c r="V417"/>
  <c r="T417"/>
  <c r="R417"/>
  <c r="P417"/>
  <c r="J417"/>
  <c r="D417"/>
  <c r="A417"/>
  <c r="AH416"/>
  <c r="AF416"/>
  <c r="AD416"/>
  <c r="AB416"/>
  <c r="Z416"/>
  <c r="X416"/>
  <c r="V416"/>
  <c r="T416"/>
  <c r="R416"/>
  <c r="P416"/>
  <c r="J416"/>
  <c r="D416"/>
  <c r="A415"/>
  <c r="AH414"/>
  <c r="AF414"/>
  <c r="AD414"/>
  <c r="AB414"/>
  <c r="Z414"/>
  <c r="X414"/>
  <c r="V414"/>
  <c r="T414"/>
  <c r="R414"/>
  <c r="P414"/>
  <c r="J414"/>
  <c r="D414"/>
  <c r="A387"/>
  <c r="A388"/>
  <c r="A389"/>
  <c r="A390"/>
  <c r="A391"/>
  <c r="A392"/>
  <c r="A393"/>
  <c r="A394"/>
  <c r="A395"/>
  <c r="A396"/>
  <c r="A397"/>
  <c r="A398"/>
  <c r="A399"/>
  <c r="A400"/>
  <c r="A401"/>
  <c r="A402"/>
  <c r="A403"/>
  <c r="A404"/>
  <c r="A405"/>
  <c r="A406"/>
  <c r="A407"/>
  <c r="A408"/>
  <c r="A409"/>
  <c r="A410"/>
  <c r="A411"/>
  <c r="A412"/>
  <c r="A413"/>
  <c r="A414"/>
  <c r="AH413"/>
  <c r="AF413"/>
  <c r="AD413"/>
  <c r="AB413"/>
  <c r="Z413"/>
  <c r="X413"/>
  <c r="V413"/>
  <c r="T413"/>
  <c r="R413"/>
  <c r="P413"/>
  <c r="J413"/>
  <c r="D413"/>
  <c r="AH412"/>
  <c r="AF412"/>
  <c r="AD412"/>
  <c r="AB412"/>
  <c r="Z412"/>
  <c r="X412"/>
  <c r="V412"/>
  <c r="T412"/>
  <c r="R412"/>
  <c r="P412"/>
  <c r="J412"/>
  <c r="D412"/>
  <c r="AH411"/>
  <c r="AF411"/>
  <c r="AD411"/>
  <c r="AB411"/>
  <c r="Z411"/>
  <c r="X411"/>
  <c r="V411"/>
  <c r="T411"/>
  <c r="R411"/>
  <c r="P411"/>
  <c r="J411"/>
  <c r="D411"/>
  <c r="AH410"/>
  <c r="AF410"/>
  <c r="AD410"/>
  <c r="AB410"/>
  <c r="Z410"/>
  <c r="X410"/>
  <c r="V410"/>
  <c r="T410"/>
  <c r="R410"/>
  <c r="P410"/>
  <c r="J410"/>
  <c r="D410"/>
  <c r="AH409"/>
  <c r="AF409"/>
  <c r="AD409"/>
  <c r="AB409"/>
  <c r="Z409"/>
  <c r="X409"/>
  <c r="V409"/>
  <c r="T409"/>
  <c r="R409"/>
  <c r="P409"/>
  <c r="J409"/>
  <c r="D409"/>
  <c r="AH408"/>
  <c r="AF408"/>
  <c r="AD408"/>
  <c r="AB408"/>
  <c r="Z408"/>
  <c r="X408"/>
  <c r="V408"/>
  <c r="T408"/>
  <c r="R408"/>
  <c r="P408"/>
  <c r="J408"/>
  <c r="D408"/>
  <c r="AH407"/>
  <c r="AF407"/>
  <c r="AD407"/>
  <c r="AB407"/>
  <c r="Z407"/>
  <c r="X407"/>
  <c r="V407"/>
  <c r="T407"/>
  <c r="R407"/>
  <c r="P407"/>
  <c r="J407"/>
  <c r="D407"/>
  <c r="AH406"/>
  <c r="AF406"/>
  <c r="AD406"/>
  <c r="AB406"/>
  <c r="Z406"/>
  <c r="X406"/>
  <c r="V406"/>
  <c r="T406"/>
  <c r="R406"/>
  <c r="P406"/>
  <c r="J406"/>
  <c r="D406"/>
  <c r="AH405"/>
  <c r="AF405"/>
  <c r="AD405"/>
  <c r="AB405"/>
  <c r="Z405"/>
  <c r="X405"/>
  <c r="V405"/>
  <c r="T405"/>
  <c r="R405"/>
  <c r="P405"/>
  <c r="J405"/>
  <c r="D405"/>
  <c r="AH404"/>
  <c r="AF404"/>
  <c r="AD404"/>
  <c r="AB404"/>
  <c r="Z404"/>
  <c r="X404"/>
  <c r="V404"/>
  <c r="T404"/>
  <c r="R404"/>
  <c r="P404"/>
  <c r="J404"/>
  <c r="D404"/>
  <c r="AH403"/>
  <c r="AF403"/>
  <c r="AD403"/>
  <c r="AB403"/>
  <c r="Z403"/>
  <c r="X403"/>
  <c r="V403"/>
  <c r="T403"/>
  <c r="R403"/>
  <c r="P403"/>
  <c r="J403"/>
  <c r="D403"/>
  <c r="AH402"/>
  <c r="AF402"/>
  <c r="AD402"/>
  <c r="AB402"/>
  <c r="Z402"/>
  <c r="X402"/>
  <c r="V402"/>
  <c r="T402"/>
  <c r="R402"/>
  <c r="P402"/>
  <c r="J402"/>
  <c r="D402"/>
  <c r="AH401"/>
  <c r="AF401"/>
  <c r="AD401"/>
  <c r="AB401"/>
  <c r="Z401"/>
  <c r="X401"/>
  <c r="V401"/>
  <c r="T401"/>
  <c r="R401"/>
  <c r="P401"/>
  <c r="J401"/>
  <c r="D401"/>
  <c r="AH400"/>
  <c r="AF400"/>
  <c r="AD400"/>
  <c r="AB400"/>
  <c r="Z400"/>
  <c r="X400"/>
  <c r="V400"/>
  <c r="T400"/>
  <c r="R400"/>
  <c r="P400"/>
  <c r="J400"/>
  <c r="D400"/>
  <c r="AH399"/>
  <c r="AF399"/>
  <c r="AD399"/>
  <c r="AB399"/>
  <c r="Z399"/>
  <c r="X399"/>
  <c r="V399"/>
  <c r="T399"/>
  <c r="R399"/>
  <c r="P399"/>
  <c r="J399"/>
  <c r="D399"/>
  <c r="AH398"/>
  <c r="AF398"/>
  <c r="AD398"/>
  <c r="AB398"/>
  <c r="Z398"/>
  <c r="X398"/>
  <c r="V398"/>
  <c r="T398"/>
  <c r="R398"/>
  <c r="P398"/>
  <c r="J398"/>
  <c r="D398"/>
  <c r="AH397"/>
  <c r="AF397"/>
  <c r="AD397"/>
  <c r="AB397"/>
  <c r="Z397"/>
  <c r="X397"/>
  <c r="V397"/>
  <c r="T397"/>
  <c r="R397"/>
  <c r="P397"/>
  <c r="J397"/>
  <c r="D397"/>
  <c r="AH396"/>
  <c r="AF396"/>
  <c r="AD396"/>
  <c r="AB396"/>
  <c r="Z396"/>
  <c r="X396"/>
  <c r="V396"/>
  <c r="T396"/>
  <c r="R396"/>
  <c r="P396"/>
  <c r="J396"/>
  <c r="D396"/>
  <c r="AH395"/>
  <c r="AF395"/>
  <c r="AD395"/>
  <c r="AB395"/>
  <c r="Z395"/>
  <c r="X395"/>
  <c r="V395"/>
  <c r="T395"/>
  <c r="R395"/>
  <c r="P395"/>
  <c r="J395"/>
  <c r="D395"/>
  <c r="AH394"/>
  <c r="AF394"/>
  <c r="AD394"/>
  <c r="AB394"/>
  <c r="Z394"/>
  <c r="X394"/>
  <c r="V394"/>
  <c r="T394"/>
  <c r="R394"/>
  <c r="P394"/>
  <c r="J394"/>
  <c r="D394"/>
  <c r="AH393"/>
  <c r="AF393"/>
  <c r="AD393"/>
  <c r="AB393"/>
  <c r="Z393"/>
  <c r="X393"/>
  <c r="V393"/>
  <c r="T393"/>
  <c r="R393"/>
  <c r="P393"/>
  <c r="J393"/>
  <c r="D393"/>
  <c r="AH392"/>
  <c r="AF392"/>
  <c r="AD392"/>
  <c r="AB392"/>
  <c r="Z392"/>
  <c r="X392"/>
  <c r="V392"/>
  <c r="T392"/>
  <c r="R392"/>
  <c r="P392"/>
  <c r="J392"/>
  <c r="D392"/>
  <c r="AH391"/>
  <c r="AF391"/>
  <c r="AD391"/>
  <c r="AB391"/>
  <c r="Z391"/>
  <c r="X391"/>
  <c r="V391"/>
  <c r="T391"/>
  <c r="R391"/>
  <c r="P391"/>
  <c r="J391"/>
  <c r="D391"/>
  <c r="AH390"/>
  <c r="AF390"/>
  <c r="AD390"/>
  <c r="AB390"/>
  <c r="Z390"/>
  <c r="X390"/>
  <c r="V390"/>
  <c r="T390"/>
  <c r="R390"/>
  <c r="P390"/>
  <c r="J390"/>
  <c r="D390"/>
  <c r="AH389"/>
  <c r="AF389"/>
  <c r="AD389"/>
  <c r="AB389"/>
  <c r="Z389"/>
  <c r="X389"/>
  <c r="V389"/>
  <c r="T389"/>
  <c r="R389"/>
  <c r="P389"/>
  <c r="J389"/>
  <c r="D389"/>
  <c r="AH388"/>
  <c r="AF388"/>
  <c r="AD388"/>
  <c r="AB388"/>
  <c r="Z388"/>
  <c r="X388"/>
  <c r="V388"/>
  <c r="T388"/>
  <c r="R388"/>
  <c r="P388"/>
  <c r="J388"/>
  <c r="D388"/>
  <c r="AH387"/>
  <c r="AF387"/>
  <c r="AD387"/>
  <c r="AB387"/>
  <c r="Z387"/>
  <c r="X387"/>
  <c r="V387"/>
  <c r="T387"/>
  <c r="R387"/>
  <c r="P387"/>
  <c r="J387"/>
  <c r="D387"/>
  <c r="AH386"/>
  <c r="AF386"/>
  <c r="AD386"/>
  <c r="AB386"/>
  <c r="Z386"/>
  <c r="X386"/>
  <c r="V386"/>
  <c r="T386"/>
  <c r="R386"/>
  <c r="P386"/>
  <c r="J386"/>
  <c r="D386"/>
  <c r="AH384"/>
  <c r="AF384"/>
  <c r="AD384"/>
  <c r="AB384"/>
  <c r="Z384"/>
  <c r="X384"/>
  <c r="V384"/>
  <c r="T384"/>
  <c r="R384"/>
  <c r="P384"/>
  <c r="J384"/>
  <c r="G384"/>
  <c r="D384"/>
  <c r="A372"/>
  <c r="A373"/>
  <c r="A374"/>
  <c r="A375"/>
  <c r="A376"/>
  <c r="A377"/>
  <c r="A378"/>
  <c r="A379"/>
  <c r="A380"/>
  <c r="A381"/>
  <c r="A382"/>
  <c r="A383"/>
  <c r="A384"/>
  <c r="AH383"/>
  <c r="AF383"/>
  <c r="AD383"/>
  <c r="AB383"/>
  <c r="Z383"/>
  <c r="X383"/>
  <c r="V383"/>
  <c r="T383"/>
  <c r="R383"/>
  <c r="P383"/>
  <c r="J383"/>
  <c r="G383"/>
  <c r="D383"/>
  <c r="AH382"/>
  <c r="AF382"/>
  <c r="AD382"/>
  <c r="AB382"/>
  <c r="Z382"/>
  <c r="X382"/>
  <c r="V382"/>
  <c r="T382"/>
  <c r="R382"/>
  <c r="P382"/>
  <c r="J382"/>
  <c r="G382"/>
  <c r="D382"/>
  <c r="AH381"/>
  <c r="AF381"/>
  <c r="AD381"/>
  <c r="AB381"/>
  <c r="Z381"/>
  <c r="X381"/>
  <c r="V381"/>
  <c r="T381"/>
  <c r="R381"/>
  <c r="P381"/>
  <c r="J381"/>
  <c r="G381"/>
  <c r="D381"/>
  <c r="AH380"/>
  <c r="AF380"/>
  <c r="AD380"/>
  <c r="AB380"/>
  <c r="Z380"/>
  <c r="X380"/>
  <c r="V380"/>
  <c r="T380"/>
  <c r="R380"/>
  <c r="P380"/>
  <c r="J380"/>
  <c r="G380"/>
  <c r="D380"/>
  <c r="AH379"/>
  <c r="AF379"/>
  <c r="AD379"/>
  <c r="AB379"/>
  <c r="Z379"/>
  <c r="X379"/>
  <c r="V379"/>
  <c r="T379"/>
  <c r="R379"/>
  <c r="P379"/>
  <c r="J379"/>
  <c r="G379"/>
  <c r="D379"/>
  <c r="AH378"/>
  <c r="AF378"/>
  <c r="AD378"/>
  <c r="AB378"/>
  <c r="Z378"/>
  <c r="X378"/>
  <c r="V378"/>
  <c r="T378"/>
  <c r="R378"/>
  <c r="P378"/>
  <c r="J378"/>
  <c r="G378"/>
  <c r="D378"/>
  <c r="AH377"/>
  <c r="AF377"/>
  <c r="AD377"/>
  <c r="AB377"/>
  <c r="Z377"/>
  <c r="X377"/>
  <c r="V377"/>
  <c r="T377"/>
  <c r="R377"/>
  <c r="P377"/>
  <c r="J377"/>
  <c r="G377"/>
  <c r="D377"/>
  <c r="AH376"/>
  <c r="AF376"/>
  <c r="AD376"/>
  <c r="AB376"/>
  <c r="Z376"/>
  <c r="X376"/>
  <c r="V376"/>
  <c r="T376"/>
  <c r="R376"/>
  <c r="P376"/>
  <c r="J376"/>
  <c r="G376"/>
  <c r="D376"/>
  <c r="AH375"/>
  <c r="AF375"/>
  <c r="AD375"/>
  <c r="AB375"/>
  <c r="Z375"/>
  <c r="X375"/>
  <c r="V375"/>
  <c r="T375"/>
  <c r="R375"/>
  <c r="P375"/>
  <c r="J375"/>
  <c r="G375"/>
  <c r="D375"/>
  <c r="AH374"/>
  <c r="AF374"/>
  <c r="AD374"/>
  <c r="AB374"/>
  <c r="Z374"/>
  <c r="X374"/>
  <c r="V374"/>
  <c r="T374"/>
  <c r="R374"/>
  <c r="P374"/>
  <c r="J374"/>
  <c r="G374"/>
  <c r="D374"/>
  <c r="AH373"/>
  <c r="AF373"/>
  <c r="AD373"/>
  <c r="AB373"/>
  <c r="Z373"/>
  <c r="X373"/>
  <c r="V373"/>
  <c r="T373"/>
  <c r="R373"/>
  <c r="P373"/>
  <c r="J373"/>
  <c r="G373"/>
  <c r="D373"/>
  <c r="AH372"/>
  <c r="AF372"/>
  <c r="AD372"/>
  <c r="AB372"/>
  <c r="Z372"/>
  <c r="X372"/>
  <c r="V372"/>
  <c r="T372"/>
  <c r="R372"/>
  <c r="P372"/>
  <c r="J372"/>
  <c r="G372"/>
  <c r="D372"/>
  <c r="AH371"/>
  <c r="AF371"/>
  <c r="AD371"/>
  <c r="AB371"/>
  <c r="Z371"/>
  <c r="X371"/>
  <c r="V371"/>
  <c r="T371"/>
  <c r="R371"/>
  <c r="P371"/>
  <c r="J371"/>
  <c r="G371"/>
  <c r="D371"/>
  <c r="AH369"/>
  <c r="AF369"/>
  <c r="AD369"/>
  <c r="AB369"/>
  <c r="Z369"/>
  <c r="X369"/>
  <c r="V369"/>
  <c r="T369"/>
  <c r="R369"/>
  <c r="P369"/>
  <c r="J369"/>
  <c r="G369"/>
  <c r="D369"/>
  <c r="A369"/>
  <c r="AH368"/>
  <c r="AF368"/>
  <c r="AD368"/>
  <c r="AB368"/>
  <c r="Z368"/>
  <c r="X368"/>
  <c r="V368"/>
  <c r="T368"/>
  <c r="R368"/>
  <c r="P368"/>
  <c r="J368"/>
  <c r="G368"/>
  <c r="D368"/>
  <c r="AH366"/>
  <c r="AF366"/>
  <c r="AD366"/>
  <c r="AB366"/>
  <c r="Z366"/>
  <c r="X366"/>
  <c r="V366"/>
  <c r="T366"/>
  <c r="R366"/>
  <c r="P366"/>
  <c r="J366"/>
  <c r="D366"/>
  <c r="A365"/>
  <c r="A366"/>
  <c r="Z365"/>
  <c r="X365"/>
  <c r="V365"/>
  <c r="T365"/>
  <c r="R365"/>
  <c r="P365"/>
  <c r="J365"/>
  <c r="G365"/>
  <c r="D365"/>
  <c r="Z364"/>
  <c r="X364"/>
  <c r="V364"/>
  <c r="T364"/>
  <c r="R364"/>
  <c r="P364"/>
  <c r="J364"/>
  <c r="G364"/>
  <c r="D364"/>
  <c r="AH362"/>
  <c r="AF362"/>
  <c r="AD362"/>
  <c r="AB362"/>
  <c r="Z362"/>
  <c r="X362"/>
  <c r="V362"/>
  <c r="T362"/>
  <c r="R362"/>
  <c r="P362"/>
  <c r="J362"/>
  <c r="G362"/>
  <c r="D362"/>
  <c r="A360"/>
  <c r="A361"/>
  <c r="A362"/>
  <c r="AH361"/>
  <c r="AF361"/>
  <c r="AD361"/>
  <c r="AB361"/>
  <c r="Z361"/>
  <c r="X361"/>
  <c r="V361"/>
  <c r="T361"/>
  <c r="R361"/>
  <c r="P361"/>
  <c r="J361"/>
  <c r="D361"/>
  <c r="Z360"/>
  <c r="X360"/>
  <c r="V360"/>
  <c r="T360"/>
  <c r="R360"/>
  <c r="P360"/>
  <c r="J360"/>
  <c r="G360"/>
  <c r="D360"/>
  <c r="Z359"/>
  <c r="X359"/>
  <c r="V359"/>
  <c r="T359"/>
  <c r="R359"/>
  <c r="P359"/>
  <c r="J359"/>
  <c r="G359"/>
  <c r="D359"/>
  <c r="AH356"/>
  <c r="AF356"/>
  <c r="AD356"/>
  <c r="AB356"/>
  <c r="Z356"/>
  <c r="X356"/>
  <c r="V356"/>
  <c r="T356"/>
  <c r="R356"/>
  <c r="P356"/>
  <c r="J356"/>
  <c r="D356"/>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H355"/>
  <c r="AF355"/>
  <c r="AD355"/>
  <c r="AB355"/>
  <c r="Z355"/>
  <c r="X355"/>
  <c r="V355"/>
  <c r="T355"/>
  <c r="R355"/>
  <c r="P355"/>
  <c r="J355"/>
  <c r="D355"/>
  <c r="AH354"/>
  <c r="AF354"/>
  <c r="AD354"/>
  <c r="AB354"/>
  <c r="Z354"/>
  <c r="X354"/>
  <c r="V354"/>
  <c r="T354"/>
  <c r="R354"/>
  <c r="P354"/>
  <c r="J354"/>
  <c r="D354"/>
  <c r="AH353"/>
  <c r="AF353"/>
  <c r="AD353"/>
  <c r="AB353"/>
  <c r="Z353"/>
  <c r="X353"/>
  <c r="V353"/>
  <c r="T353"/>
  <c r="R353"/>
  <c r="P353"/>
  <c r="J353"/>
  <c r="D353"/>
  <c r="AH352"/>
  <c r="AF352"/>
  <c r="AD352"/>
  <c r="AB352"/>
  <c r="Z352"/>
  <c r="X352"/>
  <c r="V352"/>
  <c r="T352"/>
  <c r="R352"/>
  <c r="P352"/>
  <c r="J352"/>
  <c r="D352"/>
  <c r="AH351"/>
  <c r="AF351"/>
  <c r="AD351"/>
  <c r="AB351"/>
  <c r="Z351"/>
  <c r="X351"/>
  <c r="V351"/>
  <c r="T351"/>
  <c r="R351"/>
  <c r="P351"/>
  <c r="J351"/>
  <c r="D351"/>
  <c r="AH350"/>
  <c r="AF350"/>
  <c r="AD350"/>
  <c r="AB350"/>
  <c r="Z350"/>
  <c r="X350"/>
  <c r="V350"/>
  <c r="T350"/>
  <c r="R350"/>
  <c r="P350"/>
  <c r="J350"/>
  <c r="D350"/>
  <c r="AH349"/>
  <c r="AF349"/>
  <c r="AD349"/>
  <c r="AB349"/>
  <c r="Z349"/>
  <c r="X349"/>
  <c r="V349"/>
  <c r="T349"/>
  <c r="R349"/>
  <c r="P349"/>
  <c r="J349"/>
  <c r="D349"/>
  <c r="AH348"/>
  <c r="AF348"/>
  <c r="AD348"/>
  <c r="AB348"/>
  <c r="Z348"/>
  <c r="X348"/>
  <c r="V348"/>
  <c r="T348"/>
  <c r="R348"/>
  <c r="P348"/>
  <c r="J348"/>
  <c r="D348"/>
  <c r="AH347"/>
  <c r="AF347"/>
  <c r="AD347"/>
  <c r="AB347"/>
  <c r="Z347"/>
  <c r="X347"/>
  <c r="V347"/>
  <c r="T347"/>
  <c r="R347"/>
  <c r="P347"/>
  <c r="J347"/>
  <c r="D347"/>
  <c r="AH346"/>
  <c r="AF346"/>
  <c r="AD346"/>
  <c r="AB346"/>
  <c r="Z346"/>
  <c r="X346"/>
  <c r="V346"/>
  <c r="T346"/>
  <c r="R346"/>
  <c r="P346"/>
  <c r="J346"/>
  <c r="D346"/>
  <c r="AH345"/>
  <c r="AF345"/>
  <c r="AD345"/>
  <c r="AB345"/>
  <c r="Z345"/>
  <c r="X345"/>
  <c r="V345"/>
  <c r="T345"/>
  <c r="R345"/>
  <c r="P345"/>
  <c r="J345"/>
  <c r="D345"/>
  <c r="AH344"/>
  <c r="AF344"/>
  <c r="AD344"/>
  <c r="AB344"/>
  <c r="Z344"/>
  <c r="X344"/>
  <c r="V344"/>
  <c r="T344"/>
  <c r="R344"/>
  <c r="P344"/>
  <c r="J344"/>
  <c r="D344"/>
  <c r="AH343"/>
  <c r="AF343"/>
  <c r="AD343"/>
  <c r="AB343"/>
  <c r="Z343"/>
  <c r="X343"/>
  <c r="V343"/>
  <c r="T343"/>
  <c r="R343"/>
  <c r="P343"/>
  <c r="J343"/>
  <c r="D343"/>
  <c r="AH342"/>
  <c r="AF342"/>
  <c r="AD342"/>
  <c r="AB342"/>
  <c r="Z342"/>
  <c r="X342"/>
  <c r="V342"/>
  <c r="T342"/>
  <c r="R342"/>
  <c r="P342"/>
  <c r="J342"/>
  <c r="D342"/>
  <c r="AH341"/>
  <c r="AF341"/>
  <c r="AD341"/>
  <c r="AB341"/>
  <c r="Z341"/>
  <c r="X341"/>
  <c r="V341"/>
  <c r="T341"/>
  <c r="R341"/>
  <c r="P341"/>
  <c r="J341"/>
  <c r="D341"/>
  <c r="AH340"/>
  <c r="AF340"/>
  <c r="AD340"/>
  <c r="AB340"/>
  <c r="Z340"/>
  <c r="X340"/>
  <c r="V340"/>
  <c r="T340"/>
  <c r="R340"/>
  <c r="P340"/>
  <c r="J340"/>
  <c r="D340"/>
  <c r="AH339"/>
  <c r="AF339"/>
  <c r="AD339"/>
  <c r="AB339"/>
  <c r="Z339"/>
  <c r="X339"/>
  <c r="V339"/>
  <c r="T339"/>
  <c r="R339"/>
  <c r="P339"/>
  <c r="J339"/>
  <c r="D339"/>
  <c r="AH338"/>
  <c r="AF338"/>
  <c r="AD338"/>
  <c r="AB338"/>
  <c r="Z338"/>
  <c r="X338"/>
  <c r="V338"/>
  <c r="T338"/>
  <c r="R338"/>
  <c r="P338"/>
  <c r="J338"/>
  <c r="D338"/>
  <c r="AH337"/>
  <c r="AF337"/>
  <c r="AD337"/>
  <c r="AB337"/>
  <c r="Z337"/>
  <c r="X337"/>
  <c r="V337"/>
  <c r="T337"/>
  <c r="R337"/>
  <c r="P337"/>
  <c r="J337"/>
  <c r="D337"/>
  <c r="AH336"/>
  <c r="AF336"/>
  <c r="AD336"/>
  <c r="AB336"/>
  <c r="Z336"/>
  <c r="X336"/>
  <c r="V336"/>
  <c r="T336"/>
  <c r="R336"/>
  <c r="P336"/>
  <c r="J336"/>
  <c r="D336"/>
  <c r="AH335"/>
  <c r="AF335"/>
  <c r="AD335"/>
  <c r="AB335"/>
  <c r="Z335"/>
  <c r="X335"/>
  <c r="V335"/>
  <c r="T335"/>
  <c r="R335"/>
  <c r="P335"/>
  <c r="J335"/>
  <c r="D335"/>
  <c r="AH334"/>
  <c r="AF334"/>
  <c r="AD334"/>
  <c r="AB334"/>
  <c r="Z334"/>
  <c r="X334"/>
  <c r="V334"/>
  <c r="T334"/>
  <c r="R334"/>
  <c r="P334"/>
  <c r="J334"/>
  <c r="D334"/>
  <c r="AH333"/>
  <c r="AF333"/>
  <c r="AD333"/>
  <c r="AB333"/>
  <c r="Z333"/>
  <c r="X333"/>
  <c r="V333"/>
  <c r="T333"/>
  <c r="R333"/>
  <c r="P333"/>
  <c r="J333"/>
  <c r="D333"/>
  <c r="AH332"/>
  <c r="AF332"/>
  <c r="AD332"/>
  <c r="AB332"/>
  <c r="Z332"/>
  <c r="X332"/>
  <c r="V332"/>
  <c r="T332"/>
  <c r="R332"/>
  <c r="P332"/>
  <c r="J332"/>
  <c r="D332"/>
  <c r="AH331"/>
  <c r="AF331"/>
  <c r="AD331"/>
  <c r="AB331"/>
  <c r="Z331"/>
  <c r="X331"/>
  <c r="V331"/>
  <c r="T331"/>
  <c r="R331"/>
  <c r="P331"/>
  <c r="J331"/>
  <c r="D331"/>
  <c r="AH330"/>
  <c r="AF330"/>
  <c r="AD330"/>
  <c r="AB330"/>
  <c r="Z330"/>
  <c r="X330"/>
  <c r="V330"/>
  <c r="T330"/>
  <c r="R330"/>
  <c r="P330"/>
  <c r="J330"/>
  <c r="D330"/>
  <c r="AH329"/>
  <c r="AF329"/>
  <c r="AD329"/>
  <c r="AB329"/>
  <c r="Z329"/>
  <c r="X329"/>
  <c r="V329"/>
  <c r="T329"/>
  <c r="R329"/>
  <c r="P329"/>
  <c r="J329"/>
  <c r="D329"/>
  <c r="AH328"/>
  <c r="AF328"/>
  <c r="AD328"/>
  <c r="AB328"/>
  <c r="Z328"/>
  <c r="X328"/>
  <c r="V328"/>
  <c r="T328"/>
  <c r="R328"/>
  <c r="P328"/>
  <c r="J328"/>
  <c r="D328"/>
  <c r="AH327"/>
  <c r="AF327"/>
  <c r="AD327"/>
  <c r="AB327"/>
  <c r="Z327"/>
  <c r="X327"/>
  <c r="V327"/>
  <c r="T327"/>
  <c r="R327"/>
  <c r="P327"/>
  <c r="J327"/>
  <c r="D327"/>
  <c r="AH326"/>
  <c r="AF326"/>
  <c r="AD326"/>
  <c r="AB326"/>
  <c r="Z326"/>
  <c r="X326"/>
  <c r="V326"/>
  <c r="T326"/>
  <c r="R326"/>
  <c r="P326"/>
  <c r="J326"/>
  <c r="D326"/>
  <c r="AH325"/>
  <c r="AF325"/>
  <c r="AD325"/>
  <c r="AB325"/>
  <c r="Z325"/>
  <c r="X325"/>
  <c r="V325"/>
  <c r="T325"/>
  <c r="R325"/>
  <c r="P325"/>
  <c r="J325"/>
  <c r="D325"/>
  <c r="AH324"/>
  <c r="AF324"/>
  <c r="AD324"/>
  <c r="AB324"/>
  <c r="Z324"/>
  <c r="X324"/>
  <c r="V324"/>
  <c r="T324"/>
  <c r="R324"/>
  <c r="P324"/>
  <c r="J324"/>
  <c r="D324"/>
  <c r="AH323"/>
  <c r="AF323"/>
  <c r="AD323"/>
  <c r="AB323"/>
  <c r="Z323"/>
  <c r="X323"/>
  <c r="V323"/>
  <c r="T323"/>
  <c r="R323"/>
  <c r="P323"/>
  <c r="J323"/>
  <c r="D323"/>
  <c r="AH322"/>
  <c r="AF322"/>
  <c r="AD322"/>
  <c r="AB322"/>
  <c r="Z322"/>
  <c r="X322"/>
  <c r="V322"/>
  <c r="T322"/>
  <c r="R322"/>
  <c r="P322"/>
  <c r="J322"/>
  <c r="D322"/>
  <c r="AH321"/>
  <c r="AF321"/>
  <c r="AD321"/>
  <c r="AB321"/>
  <c r="Z321"/>
  <c r="X321"/>
  <c r="V321"/>
  <c r="T321"/>
  <c r="R321"/>
  <c r="P321"/>
  <c r="J321"/>
  <c r="D321"/>
  <c r="AH320"/>
  <c r="AF320"/>
  <c r="AD320"/>
  <c r="AB320"/>
  <c r="Z320"/>
  <c r="X320"/>
  <c r="V320"/>
  <c r="T320"/>
  <c r="R320"/>
  <c r="P320"/>
  <c r="J320"/>
  <c r="D320"/>
  <c r="AH319"/>
  <c r="AF319"/>
  <c r="AD319"/>
  <c r="AB319"/>
  <c r="Z319"/>
  <c r="X319"/>
  <c r="V319"/>
  <c r="T319"/>
  <c r="R319"/>
  <c r="P319"/>
  <c r="J319"/>
  <c r="D319"/>
  <c r="AH318"/>
  <c r="AF318"/>
  <c r="AD318"/>
  <c r="AB318"/>
  <c r="Z318"/>
  <c r="X318"/>
  <c r="V318"/>
  <c r="T318"/>
  <c r="R318"/>
  <c r="P318"/>
  <c r="J318"/>
  <c r="D318"/>
  <c r="AH317"/>
  <c r="AF317"/>
  <c r="AD317"/>
  <c r="AB317"/>
  <c r="Z317"/>
  <c r="X317"/>
  <c r="V317"/>
  <c r="T317"/>
  <c r="R317"/>
  <c r="P317"/>
  <c r="J317"/>
  <c r="D317"/>
  <c r="AH316"/>
  <c r="AF316"/>
  <c r="AD316"/>
  <c r="AB316"/>
  <c r="Z316"/>
  <c r="X316"/>
  <c r="V316"/>
  <c r="T316"/>
  <c r="R316"/>
  <c r="P316"/>
  <c r="J316"/>
  <c r="D316"/>
  <c r="AH315"/>
  <c r="AF315"/>
  <c r="AD315"/>
  <c r="AB315"/>
  <c r="Z315"/>
  <c r="X315"/>
  <c r="V315"/>
  <c r="T315"/>
  <c r="R315"/>
  <c r="P315"/>
  <c r="J315"/>
  <c r="D315"/>
  <c r="AH314"/>
  <c r="AF314"/>
  <c r="AD314"/>
  <c r="AB314"/>
  <c r="Z314"/>
  <c r="X314"/>
  <c r="V314"/>
  <c r="T314"/>
  <c r="R314"/>
  <c r="P314"/>
  <c r="J314"/>
  <c r="D314"/>
  <c r="AH313"/>
  <c r="AF313"/>
  <c r="AD313"/>
  <c r="AB313"/>
  <c r="Z313"/>
  <c r="X313"/>
  <c r="V313"/>
  <c r="T313"/>
  <c r="R313"/>
  <c r="P313"/>
  <c r="J313"/>
  <c r="D313"/>
  <c r="AH312"/>
  <c r="AF312"/>
  <c r="AD312"/>
  <c r="AB312"/>
  <c r="Z312"/>
  <c r="X312"/>
  <c r="V312"/>
  <c r="T312"/>
  <c r="R312"/>
  <c r="P312"/>
  <c r="J312"/>
  <c r="D312"/>
  <c r="AH311"/>
  <c r="AF311"/>
  <c r="AD311"/>
  <c r="AB311"/>
  <c r="Z311"/>
  <c r="X311"/>
  <c r="V311"/>
  <c r="T311"/>
  <c r="R311"/>
  <c r="P311"/>
  <c r="J311"/>
  <c r="D311"/>
  <c r="AH310"/>
  <c r="AF310"/>
  <c r="AD310"/>
  <c r="AB310"/>
  <c r="Z310"/>
  <c r="X310"/>
  <c r="V310"/>
  <c r="T310"/>
  <c r="R310"/>
  <c r="P310"/>
  <c r="J310"/>
  <c r="D310"/>
  <c r="AH309"/>
  <c r="AF309"/>
  <c r="AD309"/>
  <c r="AB309"/>
  <c r="Z309"/>
  <c r="X309"/>
  <c r="V309"/>
  <c r="T309"/>
  <c r="R309"/>
  <c r="P309"/>
  <c r="J309"/>
  <c r="D309"/>
  <c r="AH308"/>
  <c r="AF308"/>
  <c r="AD308"/>
  <c r="AB308"/>
  <c r="Z308"/>
  <c r="X308"/>
  <c r="V308"/>
  <c r="T308"/>
  <c r="R308"/>
  <c r="P308"/>
  <c r="J308"/>
  <c r="D308"/>
  <c r="AH307"/>
  <c r="AF307"/>
  <c r="AD307"/>
  <c r="AB307"/>
  <c r="Z307"/>
  <c r="X307"/>
  <c r="V307"/>
  <c r="T307"/>
  <c r="R307"/>
  <c r="P307"/>
  <c r="J307"/>
  <c r="D307"/>
  <c r="AH306"/>
  <c r="AF306"/>
  <c r="AD306"/>
  <c r="AB306"/>
  <c r="Z306"/>
  <c r="X306"/>
  <c r="V306"/>
  <c r="T306"/>
  <c r="R306"/>
  <c r="P306"/>
  <c r="J306"/>
  <c r="D306"/>
  <c r="AH305"/>
  <c r="AF305"/>
  <c r="AD305"/>
  <c r="AB305"/>
  <c r="Z305"/>
  <c r="X305"/>
  <c r="V305"/>
  <c r="T305"/>
  <c r="R305"/>
  <c r="P305"/>
  <c r="J305"/>
  <c r="D305"/>
  <c r="AH304"/>
  <c r="AF304"/>
  <c r="AD304"/>
  <c r="AB304"/>
  <c r="Z304"/>
  <c r="X304"/>
  <c r="V304"/>
  <c r="T304"/>
  <c r="R304"/>
  <c r="P304"/>
  <c r="J304"/>
  <c r="D304"/>
  <c r="AH303"/>
  <c r="AF303"/>
  <c r="AD303"/>
  <c r="AB303"/>
  <c r="Z303"/>
  <c r="X303"/>
  <c r="V303"/>
  <c r="T303"/>
  <c r="R303"/>
  <c r="P303"/>
  <c r="J303"/>
  <c r="D303"/>
  <c r="AH302"/>
  <c r="AF302"/>
  <c r="AD302"/>
  <c r="AB302"/>
  <c r="Z302"/>
  <c r="X302"/>
  <c r="V302"/>
  <c r="T302"/>
  <c r="R302"/>
  <c r="P302"/>
  <c r="J302"/>
  <c r="D302"/>
  <c r="AH301"/>
  <c r="AF301"/>
  <c r="AD301"/>
  <c r="AB301"/>
  <c r="Z301"/>
  <c r="X301"/>
  <c r="V301"/>
  <c r="T301"/>
  <c r="R301"/>
  <c r="P301"/>
  <c r="J301"/>
  <c r="D301"/>
  <c r="AH300"/>
  <c r="AF300"/>
  <c r="AD300"/>
  <c r="AB300"/>
  <c r="Z300"/>
  <c r="X300"/>
  <c r="V300"/>
  <c r="T300"/>
  <c r="R300"/>
  <c r="P300"/>
  <c r="J300"/>
  <c r="D300"/>
  <c r="AH299"/>
  <c r="AF299"/>
  <c r="AD299"/>
  <c r="AB299"/>
  <c r="Z299"/>
  <c r="X299"/>
  <c r="V299"/>
  <c r="T299"/>
  <c r="R299"/>
  <c r="P299"/>
  <c r="J299"/>
  <c r="D299"/>
  <c r="AH298"/>
  <c r="AF298"/>
  <c r="AD298"/>
  <c r="AB298"/>
  <c r="Z298"/>
  <c r="X298"/>
  <c r="V298"/>
  <c r="T298"/>
  <c r="R298"/>
  <c r="P298"/>
  <c r="J298"/>
  <c r="D298"/>
  <c r="AH297"/>
  <c r="AF297"/>
  <c r="AD297"/>
  <c r="AB297"/>
  <c r="Z297"/>
  <c r="X297"/>
  <c r="V297"/>
  <c r="T297"/>
  <c r="R297"/>
  <c r="P297"/>
  <c r="J297"/>
  <c r="D297"/>
  <c r="AH296"/>
  <c r="AF296"/>
  <c r="AD296"/>
  <c r="AB296"/>
  <c r="Z296"/>
  <c r="X296"/>
  <c r="V296"/>
  <c r="T296"/>
  <c r="R296"/>
  <c r="P296"/>
  <c r="J296"/>
  <c r="D296"/>
  <c r="AH295"/>
  <c r="AF295"/>
  <c r="AD295"/>
  <c r="AB295"/>
  <c r="Z295"/>
  <c r="X295"/>
  <c r="V295"/>
  <c r="T295"/>
  <c r="R295"/>
  <c r="P295"/>
  <c r="J295"/>
  <c r="D295"/>
  <c r="AH294"/>
  <c r="AF294"/>
  <c r="AD294"/>
  <c r="AB294"/>
  <c r="Z294"/>
  <c r="X294"/>
  <c r="V294"/>
  <c r="T294"/>
  <c r="R294"/>
  <c r="P294"/>
  <c r="J294"/>
  <c r="D294"/>
  <c r="AH293"/>
  <c r="AF293"/>
  <c r="AD293"/>
  <c r="AB293"/>
  <c r="Z293"/>
  <c r="X293"/>
  <c r="V293"/>
  <c r="T293"/>
  <c r="R293"/>
  <c r="P293"/>
  <c r="J293"/>
  <c r="D293"/>
  <c r="AH292"/>
  <c r="AF292"/>
  <c r="AD292"/>
  <c r="AB292"/>
  <c r="Z292"/>
  <c r="X292"/>
  <c r="V292"/>
  <c r="T292"/>
  <c r="R292"/>
  <c r="P292"/>
  <c r="J292"/>
  <c r="D292"/>
  <c r="AH291"/>
  <c r="AF291"/>
  <c r="AD291"/>
  <c r="AB291"/>
  <c r="Z291"/>
  <c r="X291"/>
  <c r="V291"/>
  <c r="T291"/>
  <c r="R291"/>
  <c r="P291"/>
  <c r="J291"/>
  <c r="D291"/>
  <c r="AH289"/>
  <c r="AF289"/>
  <c r="AD289"/>
  <c r="AB289"/>
  <c r="Z289"/>
  <c r="X289"/>
  <c r="V289"/>
  <c r="T289"/>
  <c r="R289"/>
  <c r="P289"/>
  <c r="J289"/>
  <c r="D289"/>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H288"/>
  <c r="AF288"/>
  <c r="AD288"/>
  <c r="AB288"/>
  <c r="Z288"/>
  <c r="X288"/>
  <c r="V288"/>
  <c r="T288"/>
  <c r="R288"/>
  <c r="P288"/>
  <c r="J288"/>
  <c r="D288"/>
  <c r="AH287"/>
  <c r="AF287"/>
  <c r="AD287"/>
  <c r="AB287"/>
  <c r="Z287"/>
  <c r="X287"/>
  <c r="V287"/>
  <c r="T287"/>
  <c r="R287"/>
  <c r="P287"/>
  <c r="J287"/>
  <c r="D287"/>
  <c r="AH286"/>
  <c r="AF286"/>
  <c r="AD286"/>
  <c r="AB286"/>
  <c r="Z286"/>
  <c r="X286"/>
  <c r="V286"/>
  <c r="T286"/>
  <c r="R286"/>
  <c r="P286"/>
  <c r="J286"/>
  <c r="D286"/>
  <c r="AH285"/>
  <c r="AF285"/>
  <c r="AD285"/>
  <c r="AB285"/>
  <c r="Z285"/>
  <c r="X285"/>
  <c r="V285"/>
  <c r="T285"/>
  <c r="R285"/>
  <c r="P285"/>
  <c r="J285"/>
  <c r="D285"/>
  <c r="AH284"/>
  <c r="AF284"/>
  <c r="AD284"/>
  <c r="AB284"/>
  <c r="Z284"/>
  <c r="X284"/>
  <c r="V284"/>
  <c r="T284"/>
  <c r="R284"/>
  <c r="P284"/>
  <c r="J284"/>
  <c r="D284"/>
  <c r="AH283"/>
  <c r="AF283"/>
  <c r="AD283"/>
  <c r="AB283"/>
  <c r="Z283"/>
  <c r="X283"/>
  <c r="V283"/>
  <c r="T283"/>
  <c r="R283"/>
  <c r="P283"/>
  <c r="J283"/>
  <c r="D283"/>
  <c r="AH282"/>
  <c r="AF282"/>
  <c r="AD282"/>
  <c r="AB282"/>
  <c r="Z282"/>
  <c r="X282"/>
  <c r="V282"/>
  <c r="T282"/>
  <c r="R282"/>
  <c r="P282"/>
  <c r="J282"/>
  <c r="D282"/>
  <c r="AH281"/>
  <c r="AF281"/>
  <c r="AD281"/>
  <c r="AB281"/>
  <c r="Z281"/>
  <c r="X281"/>
  <c r="V281"/>
  <c r="T281"/>
  <c r="R281"/>
  <c r="P281"/>
  <c r="J281"/>
  <c r="D281"/>
  <c r="AH280"/>
  <c r="AF280"/>
  <c r="AD280"/>
  <c r="AB280"/>
  <c r="Z280"/>
  <c r="X280"/>
  <c r="V280"/>
  <c r="T280"/>
  <c r="R280"/>
  <c r="P280"/>
  <c r="J280"/>
  <c r="D280"/>
  <c r="AH279"/>
  <c r="AF279"/>
  <c r="AD279"/>
  <c r="AB279"/>
  <c r="Z279"/>
  <c r="X279"/>
  <c r="V279"/>
  <c r="T279"/>
  <c r="R279"/>
  <c r="P279"/>
  <c r="J279"/>
  <c r="D279"/>
  <c r="AH278"/>
  <c r="AF278"/>
  <c r="AD278"/>
  <c r="AB278"/>
  <c r="Z278"/>
  <c r="X278"/>
  <c r="V278"/>
  <c r="T278"/>
  <c r="R278"/>
  <c r="P278"/>
  <c r="J278"/>
  <c r="D278"/>
  <c r="AH277"/>
  <c r="AF277"/>
  <c r="AD277"/>
  <c r="AB277"/>
  <c r="Z277"/>
  <c r="X277"/>
  <c r="V277"/>
  <c r="T277"/>
  <c r="R277"/>
  <c r="P277"/>
  <c r="J277"/>
  <c r="D277"/>
  <c r="AH276"/>
  <c r="AF276"/>
  <c r="AD276"/>
  <c r="AB276"/>
  <c r="Z276"/>
  <c r="X276"/>
  <c r="V276"/>
  <c r="T276"/>
  <c r="R276"/>
  <c r="P276"/>
  <c r="J276"/>
  <c r="D276"/>
  <c r="AH275"/>
  <c r="AF275"/>
  <c r="AD275"/>
  <c r="AB275"/>
  <c r="Z275"/>
  <c r="X275"/>
  <c r="V275"/>
  <c r="T275"/>
  <c r="R275"/>
  <c r="P275"/>
  <c r="J275"/>
  <c r="D275"/>
  <c r="AH274"/>
  <c r="AF274"/>
  <c r="AD274"/>
  <c r="AB274"/>
  <c r="Z274"/>
  <c r="X274"/>
  <c r="V274"/>
  <c r="T274"/>
  <c r="R274"/>
  <c r="P274"/>
  <c r="J274"/>
  <c r="D274"/>
  <c r="AH273"/>
  <c r="AF273"/>
  <c r="AD273"/>
  <c r="AB273"/>
  <c r="Z273"/>
  <c r="X273"/>
  <c r="V273"/>
  <c r="T273"/>
  <c r="R273"/>
  <c r="P273"/>
  <c r="J273"/>
  <c r="D273"/>
  <c r="AH272"/>
  <c r="AF272"/>
  <c r="AD272"/>
  <c r="AB272"/>
  <c r="Z272"/>
  <c r="X272"/>
  <c r="V272"/>
  <c r="T272"/>
  <c r="R272"/>
  <c r="P272"/>
  <c r="J272"/>
  <c r="D272"/>
  <c r="AH271"/>
  <c r="AF271"/>
  <c r="AD271"/>
  <c r="AB271"/>
  <c r="Z271"/>
  <c r="X271"/>
  <c r="V271"/>
  <c r="T271"/>
  <c r="R271"/>
  <c r="P271"/>
  <c r="J271"/>
  <c r="D271"/>
  <c r="AH270"/>
  <c r="AF270"/>
  <c r="AD270"/>
  <c r="AB270"/>
  <c r="Z270"/>
  <c r="X270"/>
  <c r="V270"/>
  <c r="T270"/>
  <c r="R270"/>
  <c r="P270"/>
  <c r="J270"/>
  <c r="D270"/>
  <c r="AH269"/>
  <c r="AF269"/>
  <c r="AD269"/>
  <c r="AB269"/>
  <c r="Z269"/>
  <c r="X269"/>
  <c r="V269"/>
  <c r="T269"/>
  <c r="R269"/>
  <c r="P269"/>
  <c r="J269"/>
  <c r="D269"/>
  <c r="AH268"/>
  <c r="AF268"/>
  <c r="AD268"/>
  <c r="AB268"/>
  <c r="Z268"/>
  <c r="X268"/>
  <c r="V268"/>
  <c r="T268"/>
  <c r="R268"/>
  <c r="P268"/>
  <c r="J268"/>
  <c r="D268"/>
  <c r="AH267"/>
  <c r="AF267"/>
  <c r="AD267"/>
  <c r="AB267"/>
  <c r="Z267"/>
  <c r="X267"/>
  <c r="V267"/>
  <c r="T267"/>
  <c r="R267"/>
  <c r="P267"/>
  <c r="J267"/>
  <c r="D267"/>
  <c r="AH266"/>
  <c r="AF266"/>
  <c r="AD266"/>
  <c r="AB266"/>
  <c r="Z266"/>
  <c r="X266"/>
  <c r="V266"/>
  <c r="T266"/>
  <c r="R266"/>
  <c r="P266"/>
  <c r="J266"/>
  <c r="D266"/>
  <c r="AH265"/>
  <c r="AF265"/>
  <c r="AD265"/>
  <c r="AB265"/>
  <c r="Z265"/>
  <c r="X265"/>
  <c r="V265"/>
  <c r="T265"/>
  <c r="R265"/>
  <c r="P265"/>
  <c r="J265"/>
  <c r="D265"/>
  <c r="AH264"/>
  <c r="AF264"/>
  <c r="AD264"/>
  <c r="AB264"/>
  <c r="Z264"/>
  <c r="X264"/>
  <c r="V264"/>
  <c r="T264"/>
  <c r="R264"/>
  <c r="P264"/>
  <c r="J264"/>
  <c r="D264"/>
  <c r="AH263"/>
  <c r="AF263"/>
  <c r="AD263"/>
  <c r="AB263"/>
  <c r="Z263"/>
  <c r="X263"/>
  <c r="V263"/>
  <c r="T263"/>
  <c r="R263"/>
  <c r="P263"/>
  <c r="J263"/>
  <c r="D263"/>
  <c r="AH262"/>
  <c r="AF262"/>
  <c r="AD262"/>
  <c r="AB262"/>
  <c r="Z262"/>
  <c r="X262"/>
  <c r="V262"/>
  <c r="T262"/>
  <c r="R262"/>
  <c r="P262"/>
  <c r="J262"/>
  <c r="D262"/>
  <c r="AH261"/>
  <c r="AF261"/>
  <c r="AD261"/>
  <c r="AB261"/>
  <c r="Z261"/>
  <c r="X261"/>
  <c r="V261"/>
  <c r="T261"/>
  <c r="R261"/>
  <c r="P261"/>
  <c r="J261"/>
  <c r="D261"/>
  <c r="AH260"/>
  <c r="AF260"/>
  <c r="AD260"/>
  <c r="AB260"/>
  <c r="Z260"/>
  <c r="X260"/>
  <c r="V260"/>
  <c r="T260"/>
  <c r="R260"/>
  <c r="P260"/>
  <c r="J260"/>
  <c r="D260"/>
  <c r="AH259"/>
  <c r="AF259"/>
  <c r="AD259"/>
  <c r="AB259"/>
  <c r="Z259"/>
  <c r="X259"/>
  <c r="V259"/>
  <c r="T259"/>
  <c r="R259"/>
  <c r="P259"/>
  <c r="J259"/>
  <c r="D259"/>
  <c r="AH258"/>
  <c r="AF258"/>
  <c r="AD258"/>
  <c r="AB258"/>
  <c r="Z258"/>
  <c r="X258"/>
  <c r="V258"/>
  <c r="T258"/>
  <c r="R258"/>
  <c r="P258"/>
  <c r="J258"/>
  <c r="D258"/>
  <c r="AH257"/>
  <c r="AF257"/>
  <c r="AD257"/>
  <c r="AB257"/>
  <c r="Z257"/>
  <c r="X257"/>
  <c r="V257"/>
  <c r="T257"/>
  <c r="R257"/>
  <c r="P257"/>
  <c r="J257"/>
  <c r="D257"/>
  <c r="AH256"/>
  <c r="AF256"/>
  <c r="AD256"/>
  <c r="AB256"/>
  <c r="Z256"/>
  <c r="X256"/>
  <c r="V256"/>
  <c r="T256"/>
  <c r="R256"/>
  <c r="P256"/>
  <c r="J256"/>
  <c r="D256"/>
  <c r="AH255"/>
  <c r="AF255"/>
  <c r="AD255"/>
  <c r="AB255"/>
  <c r="Z255"/>
  <c r="X255"/>
  <c r="V255"/>
  <c r="T255"/>
  <c r="R255"/>
  <c r="P255"/>
  <c r="J255"/>
  <c r="D255"/>
  <c r="AH254"/>
  <c r="AF254"/>
  <c r="AD254"/>
  <c r="AB254"/>
  <c r="Z254"/>
  <c r="X254"/>
  <c r="V254"/>
  <c r="T254"/>
  <c r="R254"/>
  <c r="P254"/>
  <c r="J254"/>
  <c r="D254"/>
  <c r="AH253"/>
  <c r="AF253"/>
  <c r="AD253"/>
  <c r="AB253"/>
  <c r="Z253"/>
  <c r="X253"/>
  <c r="V253"/>
  <c r="T253"/>
  <c r="R253"/>
  <c r="P253"/>
  <c r="J253"/>
  <c r="D253"/>
  <c r="AH252"/>
  <c r="AF252"/>
  <c r="AD252"/>
  <c r="AB252"/>
  <c r="Z252"/>
  <c r="X252"/>
  <c r="V252"/>
  <c r="T252"/>
  <c r="R252"/>
  <c r="P252"/>
  <c r="J252"/>
  <c r="D252"/>
  <c r="AH251"/>
  <c r="AF251"/>
  <c r="AD251"/>
  <c r="AB251"/>
  <c r="Z251"/>
  <c r="X251"/>
  <c r="V251"/>
  <c r="T251"/>
  <c r="R251"/>
  <c r="P251"/>
  <c r="J251"/>
  <c r="D251"/>
  <c r="AH250"/>
  <c r="AF250"/>
  <c r="AD250"/>
  <c r="AB250"/>
  <c r="Z250"/>
  <c r="X250"/>
  <c r="V250"/>
  <c r="T250"/>
  <c r="R250"/>
  <c r="P250"/>
  <c r="J250"/>
  <c r="D250"/>
  <c r="AH249"/>
  <c r="AF249"/>
  <c r="AD249"/>
  <c r="AB249"/>
  <c r="Z249"/>
  <c r="X249"/>
  <c r="V249"/>
  <c r="T249"/>
  <c r="R249"/>
  <c r="P249"/>
  <c r="J249"/>
  <c r="D249"/>
  <c r="AH248"/>
  <c r="AF248"/>
  <c r="AD248"/>
  <c r="AB248"/>
  <c r="Z248"/>
  <c r="X248"/>
  <c r="V248"/>
  <c r="T248"/>
  <c r="R248"/>
  <c r="P248"/>
  <c r="J248"/>
  <c r="D248"/>
  <c r="AH247"/>
  <c r="AF247"/>
  <c r="AD247"/>
  <c r="AB247"/>
  <c r="Z247"/>
  <c r="X247"/>
  <c r="V247"/>
  <c r="T247"/>
  <c r="R247"/>
  <c r="P247"/>
  <c r="J247"/>
  <c r="D247"/>
  <c r="AH246"/>
  <c r="AF246"/>
  <c r="AD246"/>
  <c r="AB246"/>
  <c r="Z246"/>
  <c r="X246"/>
  <c r="V246"/>
  <c r="T246"/>
  <c r="R246"/>
  <c r="P246"/>
  <c r="J246"/>
  <c r="D246"/>
  <c r="AH245"/>
  <c r="AF245"/>
  <c r="AD245"/>
  <c r="AB245"/>
  <c r="Z245"/>
  <c r="X245"/>
  <c r="V245"/>
  <c r="T245"/>
  <c r="R245"/>
  <c r="P245"/>
  <c r="J245"/>
  <c r="D245"/>
  <c r="AH244"/>
  <c r="AF244"/>
  <c r="AD244"/>
  <c r="AB244"/>
  <c r="Z244"/>
  <c r="X244"/>
  <c r="V244"/>
  <c r="T244"/>
  <c r="R244"/>
  <c r="P244"/>
  <c r="J244"/>
  <c r="D244"/>
  <c r="AH243"/>
  <c r="AF243"/>
  <c r="AD243"/>
  <c r="AB243"/>
  <c r="Z243"/>
  <c r="X243"/>
  <c r="V243"/>
  <c r="T243"/>
  <c r="R243"/>
  <c r="P243"/>
  <c r="J243"/>
  <c r="D243"/>
  <c r="AH242"/>
  <c r="AF242"/>
  <c r="AD242"/>
  <c r="AB242"/>
  <c r="Z242"/>
  <c r="X242"/>
  <c r="V242"/>
  <c r="T242"/>
  <c r="R242"/>
  <c r="P242"/>
  <c r="J242"/>
  <c r="D242"/>
  <c r="AH241"/>
  <c r="AF241"/>
  <c r="AD241"/>
  <c r="AB241"/>
  <c r="Z241"/>
  <c r="X241"/>
  <c r="V241"/>
  <c r="T241"/>
  <c r="R241"/>
  <c r="P241"/>
  <c r="J241"/>
  <c r="D241"/>
  <c r="AH240"/>
  <c r="AF240"/>
  <c r="AD240"/>
  <c r="AB240"/>
  <c r="Z240"/>
  <c r="X240"/>
  <c r="V240"/>
  <c r="T240"/>
  <c r="R240"/>
  <c r="P240"/>
  <c r="J240"/>
  <c r="D240"/>
  <c r="AH238"/>
  <c r="AF238"/>
  <c r="AD238"/>
  <c r="AB238"/>
  <c r="Z238"/>
  <c r="X238"/>
  <c r="V238"/>
  <c r="T238"/>
  <c r="R238"/>
  <c r="P238"/>
  <c r="J238"/>
  <c r="D238"/>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H237"/>
  <c r="AF237"/>
  <c r="AD237"/>
  <c r="AB237"/>
  <c r="Z237"/>
  <c r="X237"/>
  <c r="V237"/>
  <c r="T237"/>
  <c r="R237"/>
  <c r="P237"/>
  <c r="J237"/>
  <c r="D237"/>
  <c r="AH236"/>
  <c r="AF236"/>
  <c r="AD236"/>
  <c r="AB236"/>
  <c r="Z236"/>
  <c r="X236"/>
  <c r="V236"/>
  <c r="T236"/>
  <c r="R236"/>
  <c r="P236"/>
  <c r="J236"/>
  <c r="D236"/>
  <c r="AH235"/>
  <c r="AF235"/>
  <c r="AD235"/>
  <c r="AB235"/>
  <c r="Z235"/>
  <c r="X235"/>
  <c r="V235"/>
  <c r="T235"/>
  <c r="R235"/>
  <c r="P235"/>
  <c r="J235"/>
  <c r="D235"/>
  <c r="AH234"/>
  <c r="AF234"/>
  <c r="AD234"/>
  <c r="AB234"/>
  <c r="Z234"/>
  <c r="X234"/>
  <c r="V234"/>
  <c r="T234"/>
  <c r="R234"/>
  <c r="P234"/>
  <c r="J234"/>
  <c r="D234"/>
  <c r="AH233"/>
  <c r="AF233"/>
  <c r="AD233"/>
  <c r="AB233"/>
  <c r="Z233"/>
  <c r="X233"/>
  <c r="V233"/>
  <c r="T233"/>
  <c r="R233"/>
  <c r="P233"/>
  <c r="J233"/>
  <c r="D233"/>
  <c r="AH232"/>
  <c r="AF232"/>
  <c r="AD232"/>
  <c r="AB232"/>
  <c r="Z232"/>
  <c r="X232"/>
  <c r="V232"/>
  <c r="T232"/>
  <c r="R232"/>
  <c r="P232"/>
  <c r="J232"/>
  <c r="D232"/>
  <c r="AH231"/>
  <c r="AF231"/>
  <c r="AD231"/>
  <c r="AB231"/>
  <c r="Z231"/>
  <c r="X231"/>
  <c r="V231"/>
  <c r="T231"/>
  <c r="R231"/>
  <c r="P231"/>
  <c r="J231"/>
  <c r="D231"/>
  <c r="AH230"/>
  <c r="AF230"/>
  <c r="AD230"/>
  <c r="AB230"/>
  <c r="Z230"/>
  <c r="X230"/>
  <c r="V230"/>
  <c r="T230"/>
  <c r="R230"/>
  <c r="P230"/>
  <c r="J230"/>
  <c r="D230"/>
  <c r="AH229"/>
  <c r="AF229"/>
  <c r="AD229"/>
  <c r="AB229"/>
  <c r="Z229"/>
  <c r="X229"/>
  <c r="V229"/>
  <c r="T229"/>
  <c r="R229"/>
  <c r="P229"/>
  <c r="J229"/>
  <c r="D229"/>
  <c r="AH228"/>
  <c r="AF228"/>
  <c r="AD228"/>
  <c r="AB228"/>
  <c r="Z228"/>
  <c r="X228"/>
  <c r="V228"/>
  <c r="T228"/>
  <c r="R228"/>
  <c r="P228"/>
  <c r="J228"/>
  <c r="D228"/>
  <c r="AH227"/>
  <c r="AF227"/>
  <c r="AD227"/>
  <c r="AB227"/>
  <c r="Z227"/>
  <c r="X227"/>
  <c r="V227"/>
  <c r="T227"/>
  <c r="R227"/>
  <c r="P227"/>
  <c r="J227"/>
  <c r="D227"/>
  <c r="AH226"/>
  <c r="AF226"/>
  <c r="AD226"/>
  <c r="AB226"/>
  <c r="Z226"/>
  <c r="X226"/>
  <c r="V226"/>
  <c r="T226"/>
  <c r="R226"/>
  <c r="P226"/>
  <c r="J226"/>
  <c r="D226"/>
  <c r="AH225"/>
  <c r="AF225"/>
  <c r="AD225"/>
  <c r="AB225"/>
  <c r="Z225"/>
  <c r="X225"/>
  <c r="V225"/>
  <c r="T225"/>
  <c r="R225"/>
  <c r="P225"/>
  <c r="J225"/>
  <c r="D225"/>
  <c r="AH224"/>
  <c r="AF224"/>
  <c r="AD224"/>
  <c r="AB224"/>
  <c r="Z224"/>
  <c r="X224"/>
  <c r="V224"/>
  <c r="T224"/>
  <c r="R224"/>
  <c r="P224"/>
  <c r="J224"/>
  <c r="D224"/>
  <c r="AH223"/>
  <c r="AF223"/>
  <c r="AD223"/>
  <c r="AB223"/>
  <c r="Z223"/>
  <c r="X223"/>
  <c r="V223"/>
  <c r="T223"/>
  <c r="R223"/>
  <c r="P223"/>
  <c r="J223"/>
  <c r="D223"/>
  <c r="AH222"/>
  <c r="AF222"/>
  <c r="AD222"/>
  <c r="AB222"/>
  <c r="Z222"/>
  <c r="X222"/>
  <c r="V222"/>
  <c r="T222"/>
  <c r="R222"/>
  <c r="P222"/>
  <c r="J222"/>
  <c r="D222"/>
  <c r="AH221"/>
  <c r="AF221"/>
  <c r="AD221"/>
  <c r="AB221"/>
  <c r="Z221"/>
  <c r="X221"/>
  <c r="V221"/>
  <c r="T221"/>
  <c r="R221"/>
  <c r="P221"/>
  <c r="J221"/>
  <c r="D221"/>
  <c r="AH220"/>
  <c r="AF220"/>
  <c r="AD220"/>
  <c r="AB220"/>
  <c r="Z220"/>
  <c r="X220"/>
  <c r="V220"/>
  <c r="T220"/>
  <c r="R220"/>
  <c r="P220"/>
  <c r="J220"/>
  <c r="D220"/>
  <c r="AH219"/>
  <c r="AF219"/>
  <c r="AD219"/>
  <c r="AB219"/>
  <c r="Z219"/>
  <c r="X219"/>
  <c r="V219"/>
  <c r="T219"/>
  <c r="R219"/>
  <c r="P219"/>
  <c r="J219"/>
  <c r="D219"/>
  <c r="AH218"/>
  <c r="AF218"/>
  <c r="AD218"/>
  <c r="AB218"/>
  <c r="Z218"/>
  <c r="X218"/>
  <c r="V218"/>
  <c r="T218"/>
  <c r="R218"/>
  <c r="P218"/>
  <c r="J218"/>
  <c r="D218"/>
  <c r="AH217"/>
  <c r="AF217"/>
  <c r="AD217"/>
  <c r="AB217"/>
  <c r="Z217"/>
  <c r="X217"/>
  <c r="V217"/>
  <c r="T217"/>
  <c r="R217"/>
  <c r="P217"/>
  <c r="J217"/>
  <c r="D217"/>
  <c r="AH216"/>
  <c r="AF216"/>
  <c r="AD216"/>
  <c r="AB216"/>
  <c r="Z216"/>
  <c r="X216"/>
  <c r="V216"/>
  <c r="T216"/>
  <c r="R216"/>
  <c r="P216"/>
  <c r="J216"/>
  <c r="D216"/>
  <c r="AH215"/>
  <c r="AF215"/>
  <c r="AD215"/>
  <c r="AB215"/>
  <c r="Z215"/>
  <c r="X215"/>
  <c r="V215"/>
  <c r="T215"/>
  <c r="R215"/>
  <c r="P215"/>
  <c r="J215"/>
  <c r="D215"/>
  <c r="AH214"/>
  <c r="AF214"/>
  <c r="AD214"/>
  <c r="AB214"/>
  <c r="Z214"/>
  <c r="X214"/>
  <c r="V214"/>
  <c r="T214"/>
  <c r="R214"/>
  <c r="P214"/>
  <c r="J214"/>
  <c r="D214"/>
  <c r="AH213"/>
  <c r="AF213"/>
  <c r="AD213"/>
  <c r="AB213"/>
  <c r="Z213"/>
  <c r="X213"/>
  <c r="V213"/>
  <c r="T213"/>
  <c r="R213"/>
  <c r="P213"/>
  <c r="J213"/>
  <c r="D213"/>
  <c r="AH212"/>
  <c r="AF212"/>
  <c r="AD212"/>
  <c r="AB212"/>
  <c r="Z212"/>
  <c r="X212"/>
  <c r="V212"/>
  <c r="T212"/>
  <c r="R212"/>
  <c r="P212"/>
  <c r="J212"/>
  <c r="D212"/>
  <c r="AH211"/>
  <c r="AF211"/>
  <c r="AD211"/>
  <c r="AB211"/>
  <c r="Z211"/>
  <c r="X211"/>
  <c r="V211"/>
  <c r="T211"/>
  <c r="R211"/>
  <c r="P211"/>
  <c r="J211"/>
  <c r="D211"/>
  <c r="AH210"/>
  <c r="AF210"/>
  <c r="AD210"/>
  <c r="AB210"/>
  <c r="Z210"/>
  <c r="X210"/>
  <c r="V210"/>
  <c r="T210"/>
  <c r="R210"/>
  <c r="P210"/>
  <c r="J210"/>
  <c r="D210"/>
  <c r="AH209"/>
  <c r="AF209"/>
  <c r="AD209"/>
  <c r="AB209"/>
  <c r="Z209"/>
  <c r="X209"/>
  <c r="V209"/>
  <c r="T209"/>
  <c r="R209"/>
  <c r="P209"/>
  <c r="J209"/>
  <c r="D209"/>
  <c r="AH208"/>
  <c r="AF208"/>
  <c r="AD208"/>
  <c r="AB208"/>
  <c r="Z208"/>
  <c r="X208"/>
  <c r="V208"/>
  <c r="T208"/>
  <c r="R208"/>
  <c r="P208"/>
  <c r="J208"/>
  <c r="D208"/>
  <c r="AH207"/>
  <c r="AF207"/>
  <c r="AD207"/>
  <c r="AB207"/>
  <c r="Z207"/>
  <c r="X207"/>
  <c r="V207"/>
  <c r="T207"/>
  <c r="R207"/>
  <c r="P207"/>
  <c r="J207"/>
  <c r="D207"/>
  <c r="AH206"/>
  <c r="AF206"/>
  <c r="AD206"/>
  <c r="AB206"/>
  <c r="Z206"/>
  <c r="X206"/>
  <c r="V206"/>
  <c r="T206"/>
  <c r="R206"/>
  <c r="P206"/>
  <c r="J206"/>
  <c r="D206"/>
  <c r="AH205"/>
  <c r="AF205"/>
  <c r="AD205"/>
  <c r="AB205"/>
  <c r="Z205"/>
  <c r="X205"/>
  <c r="V205"/>
  <c r="T205"/>
  <c r="R205"/>
  <c r="P205"/>
  <c r="J205"/>
  <c r="D205"/>
  <c r="AH204"/>
  <c r="AF204"/>
  <c r="AD204"/>
  <c r="AB204"/>
  <c r="Z204"/>
  <c r="X204"/>
  <c r="V204"/>
  <c r="T204"/>
  <c r="R204"/>
  <c r="P204"/>
  <c r="J204"/>
  <c r="D204"/>
  <c r="AH203"/>
  <c r="AF203"/>
  <c r="AD203"/>
  <c r="AB203"/>
  <c r="Z203"/>
  <c r="X203"/>
  <c r="V203"/>
  <c r="T203"/>
  <c r="R203"/>
  <c r="P203"/>
  <c r="J203"/>
  <c r="D203"/>
  <c r="AH202"/>
  <c r="AF202"/>
  <c r="AD202"/>
  <c r="AB202"/>
  <c r="Z202"/>
  <c r="X202"/>
  <c r="V202"/>
  <c r="T202"/>
  <c r="R202"/>
  <c r="P202"/>
  <c r="J202"/>
  <c r="D202"/>
  <c r="AH201"/>
  <c r="AF201"/>
  <c r="AD201"/>
  <c r="AB201"/>
  <c r="Z201"/>
  <c r="X201"/>
  <c r="V201"/>
  <c r="T201"/>
  <c r="R201"/>
  <c r="P201"/>
  <c r="J201"/>
  <c r="D201"/>
  <c r="AH200"/>
  <c r="AF200"/>
  <c r="AD200"/>
  <c r="AB200"/>
  <c r="Z200"/>
  <c r="X200"/>
  <c r="V200"/>
  <c r="T200"/>
  <c r="R200"/>
  <c r="P200"/>
  <c r="J200"/>
  <c r="D200"/>
  <c r="AH199"/>
  <c r="AF199"/>
  <c r="AD199"/>
  <c r="AB199"/>
  <c r="Z199"/>
  <c r="X199"/>
  <c r="V199"/>
  <c r="T199"/>
  <c r="R199"/>
  <c r="P199"/>
  <c r="J199"/>
  <c r="D199"/>
  <c r="AH198"/>
  <c r="AF198"/>
  <c r="AD198"/>
  <c r="AB198"/>
  <c r="Z198"/>
  <c r="X198"/>
  <c r="V198"/>
  <c r="T198"/>
  <c r="R198"/>
  <c r="P198"/>
  <c r="J198"/>
  <c r="D198"/>
  <c r="AH197"/>
  <c r="AF197"/>
  <c r="AD197"/>
  <c r="AB197"/>
  <c r="Z197"/>
  <c r="X197"/>
  <c r="V197"/>
  <c r="T197"/>
  <c r="R197"/>
  <c r="P197"/>
  <c r="J197"/>
  <c r="D197"/>
  <c r="AH195"/>
  <c r="AF195"/>
  <c r="AD195"/>
  <c r="AB195"/>
  <c r="Z195"/>
  <c r="X195"/>
  <c r="V195"/>
  <c r="T195"/>
  <c r="R195"/>
  <c r="P195"/>
  <c r="J195"/>
  <c r="D195"/>
  <c r="A195"/>
  <c r="AH194"/>
  <c r="AF194"/>
  <c r="AD194"/>
  <c r="AB194"/>
  <c r="Z194"/>
  <c r="X194"/>
  <c r="V194"/>
  <c r="T194"/>
  <c r="R194"/>
  <c r="P194"/>
  <c r="J194"/>
  <c r="D194"/>
  <c r="AH192"/>
  <c r="AF192"/>
  <c r="AD192"/>
  <c r="AB192"/>
  <c r="Z192"/>
  <c r="X192"/>
  <c r="V192"/>
  <c r="T192"/>
  <c r="R192"/>
  <c r="P192"/>
  <c r="J192"/>
  <c r="D192"/>
  <c r="A190"/>
  <c r="A191"/>
  <c r="A192"/>
  <c r="AH191"/>
  <c r="AF191"/>
  <c r="AD191"/>
  <c r="AB191"/>
  <c r="Z191"/>
  <c r="X191"/>
  <c r="V191"/>
  <c r="T191"/>
  <c r="R191"/>
  <c r="P191"/>
  <c r="J191"/>
  <c r="D191"/>
  <c r="AH190"/>
  <c r="AF190"/>
  <c r="AD190"/>
  <c r="AB190"/>
  <c r="Z190"/>
  <c r="X190"/>
  <c r="V190"/>
  <c r="T190"/>
  <c r="R190"/>
  <c r="P190"/>
  <c r="J190"/>
  <c r="D190"/>
  <c r="AH189"/>
  <c r="AF189"/>
  <c r="AD189"/>
  <c r="AB189"/>
  <c r="Z189"/>
  <c r="X189"/>
  <c r="V189"/>
  <c r="T189"/>
  <c r="R189"/>
  <c r="P189"/>
  <c r="J189"/>
  <c r="D189"/>
  <c r="Z187"/>
  <c r="X187"/>
  <c r="V187"/>
  <c r="T187"/>
  <c r="R187"/>
  <c r="P187"/>
  <c r="J187"/>
  <c r="D187"/>
  <c r="A187"/>
  <c r="AH186"/>
  <c r="AF186"/>
  <c r="AD186"/>
  <c r="AB186"/>
  <c r="Z186"/>
  <c r="X186"/>
  <c r="V186"/>
  <c r="T186"/>
  <c r="R186"/>
  <c r="P186"/>
  <c r="J186"/>
  <c r="D186"/>
  <c r="A185"/>
  <c r="AH184"/>
  <c r="AF184"/>
  <c r="AD184"/>
  <c r="AB184"/>
  <c r="Z184"/>
  <c r="X184"/>
  <c r="V184"/>
  <c r="T184"/>
  <c r="R184"/>
  <c r="P184"/>
  <c r="J184"/>
  <c r="D184"/>
  <c r="A158"/>
  <c r="A159"/>
  <c r="A160"/>
  <c r="A161"/>
  <c r="A162"/>
  <c r="A163"/>
  <c r="A164"/>
  <c r="A165"/>
  <c r="A166"/>
  <c r="A167"/>
  <c r="A168"/>
  <c r="A169"/>
  <c r="A170"/>
  <c r="A171"/>
  <c r="A172"/>
  <c r="A173"/>
  <c r="A174"/>
  <c r="A175"/>
  <c r="A176"/>
  <c r="A177"/>
  <c r="A178"/>
  <c r="A179"/>
  <c r="A180"/>
  <c r="A181"/>
  <c r="A182"/>
  <c r="A183"/>
  <c r="A184"/>
  <c r="AH183"/>
  <c r="AF183"/>
  <c r="AD183"/>
  <c r="AB183"/>
  <c r="Z183"/>
  <c r="X183"/>
  <c r="V183"/>
  <c r="T183"/>
  <c r="R183"/>
  <c r="P183"/>
  <c r="J183"/>
  <c r="D183"/>
  <c r="AH182"/>
  <c r="AF182"/>
  <c r="AD182"/>
  <c r="AB182"/>
  <c r="Z182"/>
  <c r="X182"/>
  <c r="V182"/>
  <c r="T182"/>
  <c r="R182"/>
  <c r="P182"/>
  <c r="J182"/>
  <c r="D182"/>
  <c r="AH181"/>
  <c r="AF181"/>
  <c r="AD181"/>
  <c r="AB181"/>
  <c r="Z181"/>
  <c r="X181"/>
  <c r="V181"/>
  <c r="T181"/>
  <c r="R181"/>
  <c r="P181"/>
  <c r="J181"/>
  <c r="D181"/>
  <c r="AH180"/>
  <c r="AF180"/>
  <c r="AD180"/>
  <c r="AB180"/>
  <c r="Z180"/>
  <c r="X180"/>
  <c r="V180"/>
  <c r="T180"/>
  <c r="R180"/>
  <c r="P180"/>
  <c r="J180"/>
  <c r="D180"/>
  <c r="AH179"/>
  <c r="AF179"/>
  <c r="AD179"/>
  <c r="AB179"/>
  <c r="Z179"/>
  <c r="X179"/>
  <c r="V179"/>
  <c r="T179"/>
  <c r="R179"/>
  <c r="P179"/>
  <c r="J179"/>
  <c r="D179"/>
  <c r="AH178"/>
  <c r="AF178"/>
  <c r="AD178"/>
  <c r="AB178"/>
  <c r="Z178"/>
  <c r="X178"/>
  <c r="V178"/>
  <c r="T178"/>
  <c r="R178"/>
  <c r="P178"/>
  <c r="J178"/>
  <c r="D178"/>
  <c r="AH177"/>
  <c r="AF177"/>
  <c r="AD177"/>
  <c r="AB177"/>
  <c r="Z177"/>
  <c r="X177"/>
  <c r="V177"/>
  <c r="T177"/>
  <c r="R177"/>
  <c r="P177"/>
  <c r="J177"/>
  <c r="D177"/>
  <c r="AH176"/>
  <c r="AF176"/>
  <c r="AD176"/>
  <c r="AB176"/>
  <c r="Z176"/>
  <c r="X176"/>
  <c r="V176"/>
  <c r="T176"/>
  <c r="R176"/>
  <c r="P176"/>
  <c r="J176"/>
  <c r="D176"/>
  <c r="AH175"/>
  <c r="AF175"/>
  <c r="AD175"/>
  <c r="AB175"/>
  <c r="Z175"/>
  <c r="X175"/>
  <c r="V175"/>
  <c r="T175"/>
  <c r="R175"/>
  <c r="P175"/>
  <c r="J175"/>
  <c r="D175"/>
  <c r="AH174"/>
  <c r="AF174"/>
  <c r="AD174"/>
  <c r="AB174"/>
  <c r="Z174"/>
  <c r="X174"/>
  <c r="V174"/>
  <c r="T174"/>
  <c r="R174"/>
  <c r="P174"/>
  <c r="J174"/>
  <c r="D174"/>
  <c r="AH173"/>
  <c r="AF173"/>
  <c r="AD173"/>
  <c r="AB173"/>
  <c r="Z173"/>
  <c r="X173"/>
  <c r="V173"/>
  <c r="T173"/>
  <c r="R173"/>
  <c r="P173"/>
  <c r="J173"/>
  <c r="D173"/>
  <c r="AH172"/>
  <c r="AF172"/>
  <c r="AD172"/>
  <c r="AB172"/>
  <c r="Z172"/>
  <c r="X172"/>
  <c r="V172"/>
  <c r="T172"/>
  <c r="R172"/>
  <c r="P172"/>
  <c r="J172"/>
  <c r="D172"/>
  <c r="AH171"/>
  <c r="AF171"/>
  <c r="AD171"/>
  <c r="AB171"/>
  <c r="Z171"/>
  <c r="X171"/>
  <c r="V171"/>
  <c r="T171"/>
  <c r="R171"/>
  <c r="P171"/>
  <c r="J171"/>
  <c r="D171"/>
  <c r="AH170"/>
  <c r="AF170"/>
  <c r="AD170"/>
  <c r="AB170"/>
  <c r="Z170"/>
  <c r="X170"/>
  <c r="V170"/>
  <c r="T170"/>
  <c r="R170"/>
  <c r="P170"/>
  <c r="J170"/>
  <c r="D170"/>
  <c r="AH169"/>
  <c r="AF169"/>
  <c r="AD169"/>
  <c r="AB169"/>
  <c r="Z169"/>
  <c r="X169"/>
  <c r="V169"/>
  <c r="T169"/>
  <c r="R169"/>
  <c r="P169"/>
  <c r="J169"/>
  <c r="D169"/>
  <c r="AH168"/>
  <c r="AF168"/>
  <c r="AD168"/>
  <c r="AB168"/>
  <c r="Z168"/>
  <c r="X168"/>
  <c r="V168"/>
  <c r="T168"/>
  <c r="R168"/>
  <c r="P168"/>
  <c r="J168"/>
  <c r="D168"/>
  <c r="AH167"/>
  <c r="AF167"/>
  <c r="AD167"/>
  <c r="AB167"/>
  <c r="Z167"/>
  <c r="X167"/>
  <c r="V167"/>
  <c r="T167"/>
  <c r="R167"/>
  <c r="P167"/>
  <c r="J167"/>
  <c r="D167"/>
  <c r="AH166"/>
  <c r="AF166"/>
  <c r="AD166"/>
  <c r="AB166"/>
  <c r="Z166"/>
  <c r="X166"/>
  <c r="V166"/>
  <c r="T166"/>
  <c r="R166"/>
  <c r="P166"/>
  <c r="J166"/>
  <c r="D166"/>
  <c r="AH165"/>
  <c r="AF165"/>
  <c r="AD165"/>
  <c r="AB165"/>
  <c r="Z165"/>
  <c r="X165"/>
  <c r="V165"/>
  <c r="T165"/>
  <c r="R165"/>
  <c r="P165"/>
  <c r="J165"/>
  <c r="D165"/>
  <c r="AH164"/>
  <c r="AF164"/>
  <c r="AD164"/>
  <c r="AB164"/>
  <c r="Z164"/>
  <c r="X164"/>
  <c r="V164"/>
  <c r="T164"/>
  <c r="R164"/>
  <c r="P164"/>
  <c r="J164"/>
  <c r="D164"/>
  <c r="AH163"/>
  <c r="AF163"/>
  <c r="AD163"/>
  <c r="AB163"/>
  <c r="Z163"/>
  <c r="X163"/>
  <c r="V163"/>
  <c r="T163"/>
  <c r="R163"/>
  <c r="P163"/>
  <c r="J163"/>
  <c r="D163"/>
  <c r="AH162"/>
  <c r="AF162"/>
  <c r="AD162"/>
  <c r="AB162"/>
  <c r="Z162"/>
  <c r="X162"/>
  <c r="V162"/>
  <c r="T162"/>
  <c r="R162"/>
  <c r="P162"/>
  <c r="J162"/>
  <c r="D162"/>
  <c r="AH161"/>
  <c r="AF161"/>
  <c r="AD161"/>
  <c r="AB161"/>
  <c r="Z161"/>
  <c r="X161"/>
  <c r="V161"/>
  <c r="T161"/>
  <c r="R161"/>
  <c r="P161"/>
  <c r="J161"/>
  <c r="D161"/>
  <c r="AH160"/>
  <c r="AF160"/>
  <c r="AD160"/>
  <c r="AB160"/>
  <c r="Z160"/>
  <c r="X160"/>
  <c r="V160"/>
  <c r="T160"/>
  <c r="R160"/>
  <c r="P160"/>
  <c r="J160"/>
  <c r="D160"/>
  <c r="AH159"/>
  <c r="AF159"/>
  <c r="AD159"/>
  <c r="AB159"/>
  <c r="Z159"/>
  <c r="X159"/>
  <c r="V159"/>
  <c r="T159"/>
  <c r="R159"/>
  <c r="P159"/>
  <c r="J159"/>
  <c r="D159"/>
  <c r="AH158"/>
  <c r="AF158"/>
  <c r="AD158"/>
  <c r="AB158"/>
  <c r="Z158"/>
  <c r="X158"/>
  <c r="V158"/>
  <c r="T158"/>
  <c r="R158"/>
  <c r="P158"/>
  <c r="J158"/>
  <c r="D158"/>
  <c r="AH157"/>
  <c r="AF157"/>
  <c r="AD157"/>
  <c r="AB157"/>
  <c r="Z157"/>
  <c r="X157"/>
  <c r="V157"/>
  <c r="T157"/>
  <c r="R157"/>
  <c r="P157"/>
  <c r="J157"/>
  <c r="D157"/>
  <c r="AH155"/>
  <c r="AF155"/>
  <c r="AD155"/>
  <c r="AB155"/>
  <c r="Z155"/>
  <c r="X155"/>
  <c r="V155"/>
  <c r="T155"/>
  <c r="R155"/>
  <c r="P155"/>
  <c r="J155"/>
  <c r="G155"/>
  <c r="D155"/>
  <c r="A143"/>
  <c r="A144"/>
  <c r="A145"/>
  <c r="A146"/>
  <c r="A147"/>
  <c r="A148"/>
  <c r="A149"/>
  <c r="A150"/>
  <c r="A151"/>
  <c r="A152"/>
  <c r="A153"/>
  <c r="A154"/>
  <c r="A155"/>
  <c r="AH154"/>
  <c r="AF154"/>
  <c r="AD154"/>
  <c r="AB154"/>
  <c r="Z154"/>
  <c r="X154"/>
  <c r="V154"/>
  <c r="T154"/>
  <c r="R154"/>
  <c r="P154"/>
  <c r="J154"/>
  <c r="G154"/>
  <c r="D154"/>
  <c r="AH153"/>
  <c r="AF153"/>
  <c r="AD153"/>
  <c r="AB153"/>
  <c r="Z153"/>
  <c r="X153"/>
  <c r="V153"/>
  <c r="T153"/>
  <c r="R153"/>
  <c r="P153"/>
  <c r="J153"/>
  <c r="G153"/>
  <c r="D153"/>
  <c r="AH152"/>
  <c r="AF152"/>
  <c r="AD152"/>
  <c r="AB152"/>
  <c r="Z152"/>
  <c r="X152"/>
  <c r="V152"/>
  <c r="T152"/>
  <c r="R152"/>
  <c r="P152"/>
  <c r="J152"/>
  <c r="G152"/>
  <c r="D152"/>
  <c r="AH151"/>
  <c r="AF151"/>
  <c r="AD151"/>
  <c r="AB151"/>
  <c r="Z151"/>
  <c r="X151"/>
  <c r="V151"/>
  <c r="T151"/>
  <c r="R151"/>
  <c r="P151"/>
  <c r="J151"/>
  <c r="G151"/>
  <c r="D151"/>
  <c r="AH150"/>
  <c r="AF150"/>
  <c r="AD150"/>
  <c r="AB150"/>
  <c r="Z150"/>
  <c r="X150"/>
  <c r="V150"/>
  <c r="T150"/>
  <c r="R150"/>
  <c r="P150"/>
  <c r="J150"/>
  <c r="G150"/>
  <c r="D150"/>
  <c r="AH149"/>
  <c r="AF149"/>
  <c r="AD149"/>
  <c r="AB149"/>
  <c r="Z149"/>
  <c r="X149"/>
  <c r="V149"/>
  <c r="T149"/>
  <c r="R149"/>
  <c r="P149"/>
  <c r="J149"/>
  <c r="G149"/>
  <c r="D149"/>
  <c r="AH148"/>
  <c r="AF148"/>
  <c r="AD148"/>
  <c r="AB148"/>
  <c r="Z148"/>
  <c r="X148"/>
  <c r="V148"/>
  <c r="T148"/>
  <c r="R148"/>
  <c r="P148"/>
  <c r="J148"/>
  <c r="G148"/>
  <c r="D148"/>
  <c r="AH147"/>
  <c r="AF147"/>
  <c r="AD147"/>
  <c r="AB147"/>
  <c r="Z147"/>
  <c r="X147"/>
  <c r="V147"/>
  <c r="T147"/>
  <c r="R147"/>
  <c r="P147"/>
  <c r="J147"/>
  <c r="G147"/>
  <c r="D147"/>
  <c r="AH146"/>
  <c r="AF146"/>
  <c r="AD146"/>
  <c r="AB146"/>
  <c r="Z146"/>
  <c r="X146"/>
  <c r="V146"/>
  <c r="T146"/>
  <c r="R146"/>
  <c r="P146"/>
  <c r="J146"/>
  <c r="G146"/>
  <c r="D146"/>
  <c r="AH145"/>
  <c r="AF145"/>
  <c r="AD145"/>
  <c r="AB145"/>
  <c r="Z145"/>
  <c r="X145"/>
  <c r="V145"/>
  <c r="T145"/>
  <c r="R145"/>
  <c r="P145"/>
  <c r="J145"/>
  <c r="G145"/>
  <c r="D145"/>
  <c r="AH144"/>
  <c r="AF144"/>
  <c r="AD144"/>
  <c r="AB144"/>
  <c r="Z144"/>
  <c r="X144"/>
  <c r="V144"/>
  <c r="T144"/>
  <c r="R144"/>
  <c r="P144"/>
  <c r="J144"/>
  <c r="G144"/>
  <c r="D144"/>
  <c r="AH143"/>
  <c r="AF143"/>
  <c r="AD143"/>
  <c r="AB143"/>
  <c r="Z143"/>
  <c r="X143"/>
  <c r="V143"/>
  <c r="T143"/>
  <c r="R143"/>
  <c r="P143"/>
  <c r="J143"/>
  <c r="G143"/>
  <c r="D143"/>
  <c r="AH142"/>
  <c r="AF142"/>
  <c r="AD142"/>
  <c r="AB142"/>
  <c r="Z142"/>
  <c r="X142"/>
  <c r="V142"/>
  <c r="T142"/>
  <c r="R142"/>
  <c r="P142"/>
  <c r="J142"/>
  <c r="G142"/>
  <c r="D142"/>
  <c r="AH140"/>
  <c r="AF140"/>
  <c r="AD140"/>
  <c r="AB140"/>
  <c r="Z140"/>
  <c r="X140"/>
  <c r="V140"/>
  <c r="T140"/>
  <c r="R140"/>
  <c r="P140"/>
  <c r="J140"/>
  <c r="G140"/>
  <c r="D140"/>
  <c r="A138"/>
  <c r="A139"/>
  <c r="A140"/>
  <c r="AH139"/>
  <c r="AF139"/>
  <c r="AD139"/>
  <c r="AB139"/>
  <c r="Z139"/>
  <c r="X139"/>
  <c r="V139"/>
  <c r="T139"/>
  <c r="R139"/>
  <c r="P139"/>
  <c r="J139"/>
  <c r="G139"/>
  <c r="D139"/>
  <c r="AH138"/>
  <c r="AF138"/>
  <c r="AD138"/>
  <c r="AB138"/>
  <c r="Z138"/>
  <c r="X138"/>
  <c r="V138"/>
  <c r="T138"/>
  <c r="R138"/>
  <c r="P138"/>
  <c r="J138"/>
  <c r="G138"/>
  <c r="D138"/>
  <c r="AH137"/>
  <c r="AF137"/>
  <c r="AD137"/>
  <c r="AB137"/>
  <c r="Z137"/>
  <c r="X137"/>
  <c r="V137"/>
  <c r="T137"/>
  <c r="R137"/>
  <c r="P137"/>
  <c r="J137"/>
  <c r="G137"/>
  <c r="D137"/>
  <c r="AH135"/>
  <c r="AF135"/>
  <c r="AD135"/>
  <c r="AB135"/>
  <c r="Z135"/>
  <c r="X135"/>
  <c r="V135"/>
  <c r="T135"/>
  <c r="R135"/>
  <c r="P135"/>
  <c r="J135"/>
  <c r="D135"/>
  <c r="A134"/>
  <c r="A135"/>
  <c r="Z134"/>
  <c r="X134"/>
  <c r="V134"/>
  <c r="T134"/>
  <c r="R134"/>
  <c r="P134"/>
  <c r="J134"/>
  <c r="G134"/>
  <c r="D134"/>
  <c r="Z133"/>
  <c r="X133"/>
  <c r="V133"/>
  <c r="T133"/>
  <c r="R133"/>
  <c r="P133"/>
  <c r="J133"/>
  <c r="G133"/>
  <c r="D133"/>
  <c r="A132"/>
  <c r="AH131"/>
  <c r="AF131"/>
  <c r="AD131"/>
  <c r="AB131"/>
  <c r="Z131"/>
  <c r="X131"/>
  <c r="V131"/>
  <c r="T131"/>
  <c r="R131"/>
  <c r="P131"/>
  <c r="J131"/>
  <c r="G131"/>
  <c r="D131"/>
  <c r="A129"/>
  <c r="A130"/>
  <c r="A131"/>
  <c r="AH130"/>
  <c r="AF130"/>
  <c r="AD130"/>
  <c r="AB130"/>
  <c r="Z130"/>
  <c r="X130"/>
  <c r="V130"/>
  <c r="T130"/>
  <c r="R130"/>
  <c r="P130"/>
  <c r="J130"/>
  <c r="D130"/>
  <c r="Z129"/>
  <c r="X129"/>
  <c r="V129"/>
  <c r="T129"/>
  <c r="R129"/>
  <c r="P129"/>
  <c r="J129"/>
  <c r="G129"/>
  <c r="D129"/>
  <c r="Z128"/>
  <c r="X128"/>
  <c r="V128"/>
  <c r="T128"/>
  <c r="R128"/>
  <c r="P128"/>
  <c r="J128"/>
  <c r="G128"/>
  <c r="D128"/>
  <c r="AH125"/>
  <c r="AF125"/>
  <c r="AD125"/>
  <c r="AB125"/>
  <c r="Z125"/>
  <c r="X125"/>
  <c r="V125"/>
  <c r="T125"/>
  <c r="R125"/>
  <c r="P125"/>
  <c r="G125"/>
  <c r="D125"/>
  <c r="AH123"/>
  <c r="AF123"/>
  <c r="AD123"/>
  <c r="AB123"/>
  <c r="Z123"/>
  <c r="X123"/>
  <c r="V123"/>
  <c r="T123"/>
  <c r="R123"/>
  <c r="P123"/>
  <c r="J123"/>
  <c r="D123"/>
  <c r="A104"/>
  <c r="A105"/>
  <c r="A106"/>
  <c r="A107"/>
  <c r="A108"/>
  <c r="A109"/>
  <c r="A110"/>
  <c r="A111"/>
  <c r="A112"/>
  <c r="A113"/>
  <c r="A114"/>
  <c r="A115"/>
  <c r="A116"/>
  <c r="A117"/>
  <c r="A118"/>
  <c r="A119"/>
  <c r="A120"/>
  <c r="A121"/>
  <c r="A122"/>
  <c r="A123"/>
  <c r="AH122"/>
  <c r="AF122"/>
  <c r="AD122"/>
  <c r="AB122"/>
  <c r="Z122"/>
  <c r="X122"/>
  <c r="V122"/>
  <c r="T122"/>
  <c r="R122"/>
  <c r="P122"/>
  <c r="J122"/>
  <c r="D122"/>
  <c r="AH121"/>
  <c r="AF121"/>
  <c r="AD121"/>
  <c r="AB121"/>
  <c r="Z121"/>
  <c r="X121"/>
  <c r="V121"/>
  <c r="T121"/>
  <c r="R121"/>
  <c r="P121"/>
  <c r="J121"/>
  <c r="D121"/>
  <c r="AH120"/>
  <c r="AF120"/>
  <c r="AD120"/>
  <c r="AB120"/>
  <c r="Z120"/>
  <c r="X120"/>
  <c r="V120"/>
  <c r="T120"/>
  <c r="R120"/>
  <c r="P120"/>
  <c r="J120"/>
  <c r="D120"/>
  <c r="AH119"/>
  <c r="AF119"/>
  <c r="AD119"/>
  <c r="AB119"/>
  <c r="Z119"/>
  <c r="X119"/>
  <c r="V119"/>
  <c r="T119"/>
  <c r="R119"/>
  <c r="P119"/>
  <c r="J119"/>
  <c r="D119"/>
  <c r="AH118"/>
  <c r="AF118"/>
  <c r="AD118"/>
  <c r="AB118"/>
  <c r="Z118"/>
  <c r="X118"/>
  <c r="V118"/>
  <c r="T118"/>
  <c r="R118"/>
  <c r="P118"/>
  <c r="J118"/>
  <c r="D118"/>
  <c r="AH117"/>
  <c r="AF117"/>
  <c r="AD117"/>
  <c r="AB117"/>
  <c r="Z117"/>
  <c r="X117"/>
  <c r="V117"/>
  <c r="T117"/>
  <c r="R117"/>
  <c r="P117"/>
  <c r="J117"/>
  <c r="D117"/>
  <c r="AH116"/>
  <c r="AF116"/>
  <c r="AD116"/>
  <c r="AB116"/>
  <c r="Z116"/>
  <c r="X116"/>
  <c r="V116"/>
  <c r="T116"/>
  <c r="R116"/>
  <c r="P116"/>
  <c r="J116"/>
  <c r="D116"/>
  <c r="AH115"/>
  <c r="AF115"/>
  <c r="AD115"/>
  <c r="AB115"/>
  <c r="Z115"/>
  <c r="X115"/>
  <c r="V115"/>
  <c r="T115"/>
  <c r="R115"/>
  <c r="P115"/>
  <c r="J115"/>
  <c r="D115"/>
  <c r="AH114"/>
  <c r="AF114"/>
  <c r="AD114"/>
  <c r="AB114"/>
  <c r="Z114"/>
  <c r="X114"/>
  <c r="V114"/>
  <c r="T114"/>
  <c r="R114"/>
  <c r="P114"/>
  <c r="J114"/>
  <c r="D114"/>
  <c r="AH113"/>
  <c r="AF113"/>
  <c r="AD113"/>
  <c r="AB113"/>
  <c r="Z113"/>
  <c r="X113"/>
  <c r="V113"/>
  <c r="T113"/>
  <c r="R113"/>
  <c r="P113"/>
  <c r="J113"/>
  <c r="D113"/>
  <c r="AH112"/>
  <c r="AF112"/>
  <c r="AD112"/>
  <c r="AB112"/>
  <c r="Z112"/>
  <c r="X112"/>
  <c r="V112"/>
  <c r="T112"/>
  <c r="R112"/>
  <c r="P112"/>
  <c r="J112"/>
  <c r="D112"/>
  <c r="AH111"/>
  <c r="AF111"/>
  <c r="AD111"/>
  <c r="AB111"/>
  <c r="Z111"/>
  <c r="X111"/>
  <c r="V111"/>
  <c r="T111"/>
  <c r="R111"/>
  <c r="P111"/>
  <c r="J111"/>
  <c r="D111"/>
  <c r="AH110"/>
  <c r="AF110"/>
  <c r="AD110"/>
  <c r="AB110"/>
  <c r="Z110"/>
  <c r="X110"/>
  <c r="V110"/>
  <c r="T110"/>
  <c r="R110"/>
  <c r="P110"/>
  <c r="J110"/>
  <c r="D110"/>
  <c r="AH109"/>
  <c r="AF109"/>
  <c r="AD109"/>
  <c r="AB109"/>
  <c r="Z109"/>
  <c r="X109"/>
  <c r="V109"/>
  <c r="T109"/>
  <c r="R109"/>
  <c r="P109"/>
  <c r="J109"/>
  <c r="D109"/>
  <c r="AH108"/>
  <c r="AF108"/>
  <c r="AD108"/>
  <c r="AB108"/>
  <c r="Z108"/>
  <c r="X108"/>
  <c r="V108"/>
  <c r="T108"/>
  <c r="R108"/>
  <c r="P108"/>
  <c r="J108"/>
  <c r="D108"/>
  <c r="AH107"/>
  <c r="AF107"/>
  <c r="AD107"/>
  <c r="AB107"/>
  <c r="Z107"/>
  <c r="X107"/>
  <c r="V107"/>
  <c r="T107"/>
  <c r="R107"/>
  <c r="P107"/>
  <c r="J107"/>
  <c r="D107"/>
  <c r="AH106"/>
  <c r="AF106"/>
  <c r="AD106"/>
  <c r="AB106"/>
  <c r="Z106"/>
  <c r="X106"/>
  <c r="V106"/>
  <c r="T106"/>
  <c r="R106"/>
  <c r="P106"/>
  <c r="J106"/>
  <c r="D106"/>
  <c r="AH105"/>
  <c r="AF105"/>
  <c r="AD105"/>
  <c r="AB105"/>
  <c r="Z105"/>
  <c r="X105"/>
  <c r="V105"/>
  <c r="T105"/>
  <c r="R105"/>
  <c r="P105"/>
  <c r="J105"/>
  <c r="D105"/>
  <c r="AH104"/>
  <c r="AF104"/>
  <c r="AD104"/>
  <c r="AB104"/>
  <c r="Z104"/>
  <c r="X104"/>
  <c r="V104"/>
  <c r="T104"/>
  <c r="R104"/>
  <c r="P104"/>
  <c r="J104"/>
  <c r="D104"/>
  <c r="AH103"/>
  <c r="AF103"/>
  <c r="AD103"/>
  <c r="AB103"/>
  <c r="Z103"/>
  <c r="X103"/>
  <c r="V103"/>
  <c r="T103"/>
  <c r="R103"/>
  <c r="P103"/>
  <c r="J103"/>
  <c r="D103"/>
  <c r="Z101"/>
  <c r="X101"/>
  <c r="V101"/>
  <c r="T101"/>
  <c r="R101"/>
  <c r="P101"/>
  <c r="J101"/>
  <c r="D101"/>
  <c r="A101"/>
  <c r="AH100"/>
  <c r="AF100"/>
  <c r="AD100"/>
  <c r="AB100"/>
  <c r="Z100"/>
  <c r="X100"/>
  <c r="V100"/>
  <c r="T100"/>
  <c r="R100"/>
  <c r="P100"/>
  <c r="J100"/>
  <c r="D100"/>
  <c r="A99"/>
  <c r="AH98"/>
  <c r="AF98"/>
  <c r="AD98"/>
  <c r="AB98"/>
  <c r="Z98"/>
  <c r="X98"/>
  <c r="V98"/>
  <c r="T98"/>
  <c r="R98"/>
  <c r="P98"/>
  <c r="J98"/>
  <c r="D98"/>
  <c r="A62"/>
  <c r="A63"/>
  <c r="A64"/>
  <c r="A65"/>
  <c r="A66"/>
  <c r="A67"/>
  <c r="A68"/>
  <c r="A69"/>
  <c r="A70"/>
  <c r="A71"/>
  <c r="A72"/>
  <c r="A73"/>
  <c r="A74"/>
  <c r="A75"/>
  <c r="A76"/>
  <c r="A77"/>
  <c r="A78"/>
  <c r="A79"/>
  <c r="A80"/>
  <c r="A81"/>
  <c r="A82"/>
  <c r="A83"/>
  <c r="A84"/>
  <c r="A85"/>
  <c r="A86"/>
  <c r="A87"/>
  <c r="A88"/>
  <c r="A89"/>
  <c r="A90"/>
  <c r="A91"/>
  <c r="A92"/>
  <c r="A93"/>
  <c r="A94"/>
  <c r="A95"/>
  <c r="A96"/>
  <c r="A97"/>
  <c r="A98"/>
  <c r="AH97"/>
  <c r="AF97"/>
  <c r="AD97"/>
  <c r="AB97"/>
  <c r="Z97"/>
  <c r="X97"/>
  <c r="V97"/>
  <c r="T97"/>
  <c r="R97"/>
  <c r="P97"/>
  <c r="J97"/>
  <c r="D97"/>
  <c r="AH96"/>
  <c r="AF96"/>
  <c r="AD96"/>
  <c r="AB96"/>
  <c r="Z96"/>
  <c r="X96"/>
  <c r="V96"/>
  <c r="T96"/>
  <c r="R96"/>
  <c r="P96"/>
  <c r="J96"/>
  <c r="D96"/>
  <c r="AH95"/>
  <c r="AF95"/>
  <c r="AD95"/>
  <c r="AB95"/>
  <c r="Z95"/>
  <c r="X95"/>
  <c r="V95"/>
  <c r="T95"/>
  <c r="R95"/>
  <c r="P95"/>
  <c r="J95"/>
  <c r="D95"/>
  <c r="AH94"/>
  <c r="AF94"/>
  <c r="AD94"/>
  <c r="AB94"/>
  <c r="Z94"/>
  <c r="X94"/>
  <c r="V94"/>
  <c r="T94"/>
  <c r="R94"/>
  <c r="P94"/>
  <c r="J94"/>
  <c r="D94"/>
  <c r="AH93"/>
  <c r="AF93"/>
  <c r="AD93"/>
  <c r="AB93"/>
  <c r="Z93"/>
  <c r="X93"/>
  <c r="V93"/>
  <c r="T93"/>
  <c r="R93"/>
  <c r="P93"/>
  <c r="J93"/>
  <c r="D93"/>
  <c r="AH92"/>
  <c r="AF92"/>
  <c r="AD92"/>
  <c r="AB92"/>
  <c r="Z92"/>
  <c r="X92"/>
  <c r="V92"/>
  <c r="T92"/>
  <c r="R92"/>
  <c r="P92"/>
  <c r="J92"/>
  <c r="D92"/>
  <c r="AH91"/>
  <c r="AF91"/>
  <c r="AD91"/>
  <c r="AB91"/>
  <c r="Z91"/>
  <c r="X91"/>
  <c r="V91"/>
  <c r="T91"/>
  <c r="R91"/>
  <c r="P91"/>
  <c r="J91"/>
  <c r="D91"/>
  <c r="AH90"/>
  <c r="AF90"/>
  <c r="AD90"/>
  <c r="AB90"/>
  <c r="Z90"/>
  <c r="X90"/>
  <c r="V90"/>
  <c r="T90"/>
  <c r="R90"/>
  <c r="P90"/>
  <c r="J90"/>
  <c r="D90"/>
  <c r="AH89"/>
  <c r="AF89"/>
  <c r="AD89"/>
  <c r="AB89"/>
  <c r="Z89"/>
  <c r="X89"/>
  <c r="V89"/>
  <c r="T89"/>
  <c r="R89"/>
  <c r="P89"/>
  <c r="J89"/>
  <c r="D89"/>
  <c r="AH88"/>
  <c r="AF88"/>
  <c r="AD88"/>
  <c r="AB88"/>
  <c r="Z88"/>
  <c r="X88"/>
  <c r="V88"/>
  <c r="T88"/>
  <c r="R88"/>
  <c r="P88"/>
  <c r="J88"/>
  <c r="D88"/>
  <c r="AH87"/>
  <c r="AF87"/>
  <c r="AD87"/>
  <c r="AB87"/>
  <c r="Z87"/>
  <c r="X87"/>
  <c r="V87"/>
  <c r="T87"/>
  <c r="R87"/>
  <c r="P87"/>
  <c r="J87"/>
  <c r="D87"/>
  <c r="AH86"/>
  <c r="AF86"/>
  <c r="AD86"/>
  <c r="AB86"/>
  <c r="Z86"/>
  <c r="X86"/>
  <c r="V86"/>
  <c r="T86"/>
  <c r="R86"/>
  <c r="P86"/>
  <c r="J86"/>
  <c r="D86"/>
  <c r="AH85"/>
  <c r="AF85"/>
  <c r="AD85"/>
  <c r="AB85"/>
  <c r="Z85"/>
  <c r="X85"/>
  <c r="V85"/>
  <c r="T85"/>
  <c r="R85"/>
  <c r="P85"/>
  <c r="J85"/>
  <c r="D85"/>
  <c r="AH84"/>
  <c r="AF84"/>
  <c r="AD84"/>
  <c r="AB84"/>
  <c r="Z84"/>
  <c r="X84"/>
  <c r="V84"/>
  <c r="T84"/>
  <c r="R84"/>
  <c r="P84"/>
  <c r="J84"/>
  <c r="D84"/>
  <c r="AH83"/>
  <c r="AF83"/>
  <c r="AD83"/>
  <c r="AB83"/>
  <c r="Z83"/>
  <c r="X83"/>
  <c r="V83"/>
  <c r="T83"/>
  <c r="R83"/>
  <c r="P83"/>
  <c r="J83"/>
  <c r="D83"/>
  <c r="AH82"/>
  <c r="AF82"/>
  <c r="AD82"/>
  <c r="AB82"/>
  <c r="Z82"/>
  <c r="X82"/>
  <c r="V82"/>
  <c r="T82"/>
  <c r="R82"/>
  <c r="P82"/>
  <c r="J82"/>
  <c r="D82"/>
  <c r="AH81"/>
  <c r="AF81"/>
  <c r="AD81"/>
  <c r="AB81"/>
  <c r="Z81"/>
  <c r="X81"/>
  <c r="V81"/>
  <c r="T81"/>
  <c r="R81"/>
  <c r="P81"/>
  <c r="J81"/>
  <c r="D81"/>
  <c r="AH80"/>
  <c r="AF80"/>
  <c r="AD80"/>
  <c r="AB80"/>
  <c r="Z80"/>
  <c r="X80"/>
  <c r="V80"/>
  <c r="T80"/>
  <c r="R80"/>
  <c r="P80"/>
  <c r="J80"/>
  <c r="D80"/>
  <c r="AH79"/>
  <c r="AF79"/>
  <c r="AD79"/>
  <c r="AB79"/>
  <c r="Z79"/>
  <c r="X79"/>
  <c r="V79"/>
  <c r="T79"/>
  <c r="R79"/>
  <c r="P79"/>
  <c r="J79"/>
  <c r="D79"/>
  <c r="AH78"/>
  <c r="AF78"/>
  <c r="AD78"/>
  <c r="AB78"/>
  <c r="Z78"/>
  <c r="X78"/>
  <c r="V78"/>
  <c r="T78"/>
  <c r="R78"/>
  <c r="P78"/>
  <c r="J78"/>
  <c r="D78"/>
  <c r="AH77"/>
  <c r="AF77"/>
  <c r="AD77"/>
  <c r="AB77"/>
  <c r="Z77"/>
  <c r="X77"/>
  <c r="V77"/>
  <c r="T77"/>
  <c r="R77"/>
  <c r="P77"/>
  <c r="J77"/>
  <c r="D77"/>
  <c r="AH76"/>
  <c r="AF76"/>
  <c r="AD76"/>
  <c r="AB76"/>
  <c r="Z76"/>
  <c r="X76"/>
  <c r="V76"/>
  <c r="T76"/>
  <c r="R76"/>
  <c r="P76"/>
  <c r="J76"/>
  <c r="D76"/>
  <c r="AH75"/>
  <c r="AF75"/>
  <c r="AD75"/>
  <c r="AB75"/>
  <c r="Z75"/>
  <c r="X75"/>
  <c r="V75"/>
  <c r="T75"/>
  <c r="R75"/>
  <c r="P75"/>
  <c r="J75"/>
  <c r="D75"/>
  <c r="AH74"/>
  <c r="AF74"/>
  <c r="AD74"/>
  <c r="AB74"/>
  <c r="Z74"/>
  <c r="X74"/>
  <c r="V74"/>
  <c r="T74"/>
  <c r="R74"/>
  <c r="P74"/>
  <c r="J74"/>
  <c r="D74"/>
  <c r="AH73"/>
  <c r="AF73"/>
  <c r="AD73"/>
  <c r="AB73"/>
  <c r="Z73"/>
  <c r="X73"/>
  <c r="V73"/>
  <c r="T73"/>
  <c r="R73"/>
  <c r="P73"/>
  <c r="J73"/>
  <c r="D73"/>
  <c r="AH72"/>
  <c r="AF72"/>
  <c r="AD72"/>
  <c r="AB72"/>
  <c r="Z72"/>
  <c r="X72"/>
  <c r="V72"/>
  <c r="T72"/>
  <c r="R72"/>
  <c r="P72"/>
  <c r="J72"/>
  <c r="D72"/>
  <c r="AH71"/>
  <c r="AF71"/>
  <c r="AD71"/>
  <c r="AB71"/>
  <c r="Z71"/>
  <c r="X71"/>
  <c r="V71"/>
  <c r="T71"/>
  <c r="R71"/>
  <c r="P71"/>
  <c r="J71"/>
  <c r="D71"/>
  <c r="AH70"/>
  <c r="AF70"/>
  <c r="AD70"/>
  <c r="AB70"/>
  <c r="Z70"/>
  <c r="X70"/>
  <c r="V70"/>
  <c r="T70"/>
  <c r="R70"/>
  <c r="P70"/>
  <c r="J70"/>
  <c r="D70"/>
  <c r="AH69"/>
  <c r="AF69"/>
  <c r="AD69"/>
  <c r="AB69"/>
  <c r="Z69"/>
  <c r="X69"/>
  <c r="V69"/>
  <c r="T69"/>
  <c r="R69"/>
  <c r="P69"/>
  <c r="J69"/>
  <c r="D69"/>
  <c r="AH68"/>
  <c r="AF68"/>
  <c r="AD68"/>
  <c r="AB68"/>
  <c r="Z68"/>
  <c r="X68"/>
  <c r="V68"/>
  <c r="T68"/>
  <c r="R68"/>
  <c r="P68"/>
  <c r="J68"/>
  <c r="D68"/>
  <c r="AH67"/>
  <c r="AF67"/>
  <c r="AD67"/>
  <c r="AB67"/>
  <c r="Z67"/>
  <c r="X67"/>
  <c r="V67"/>
  <c r="T67"/>
  <c r="R67"/>
  <c r="P67"/>
  <c r="J67"/>
  <c r="D67"/>
  <c r="AH66"/>
  <c r="AF66"/>
  <c r="AD66"/>
  <c r="AB66"/>
  <c r="Z66"/>
  <c r="X66"/>
  <c r="V66"/>
  <c r="T66"/>
  <c r="R66"/>
  <c r="P66"/>
  <c r="J66"/>
  <c r="D66"/>
  <c r="AH65"/>
  <c r="AF65"/>
  <c r="AD65"/>
  <c r="AB65"/>
  <c r="Z65"/>
  <c r="X65"/>
  <c r="V65"/>
  <c r="T65"/>
  <c r="R65"/>
  <c r="P65"/>
  <c r="J65"/>
  <c r="D65"/>
  <c r="AH64"/>
  <c r="AF64"/>
  <c r="AD64"/>
  <c r="AB64"/>
  <c r="Z64"/>
  <c r="X64"/>
  <c r="V64"/>
  <c r="T64"/>
  <c r="R64"/>
  <c r="P64"/>
  <c r="J64"/>
  <c r="D64"/>
  <c r="AH63"/>
  <c r="AF63"/>
  <c r="AD63"/>
  <c r="AB63"/>
  <c r="Z63"/>
  <c r="X63"/>
  <c r="V63"/>
  <c r="T63"/>
  <c r="R63"/>
  <c r="P63"/>
  <c r="J63"/>
  <c r="D63"/>
  <c r="AH62"/>
  <c r="AF62"/>
  <c r="AD62"/>
  <c r="AB62"/>
  <c r="Z62"/>
  <c r="X62"/>
  <c r="V62"/>
  <c r="T62"/>
  <c r="R62"/>
  <c r="P62"/>
  <c r="J62"/>
  <c r="D62"/>
  <c r="AH61"/>
  <c r="AF61"/>
  <c r="AD61"/>
  <c r="AB61"/>
  <c r="Z61"/>
  <c r="X61"/>
  <c r="V61"/>
  <c r="T61"/>
  <c r="R61"/>
  <c r="P61"/>
  <c r="J61"/>
  <c r="D61"/>
  <c r="AH59"/>
  <c r="AF59"/>
  <c r="AD59"/>
  <c r="AB59"/>
  <c r="Z59"/>
  <c r="X59"/>
  <c r="V59"/>
  <c r="T59"/>
  <c r="R59"/>
  <c r="P59"/>
  <c r="J59"/>
  <c r="G59"/>
  <c r="D59"/>
  <c r="A38"/>
  <c r="A39"/>
  <c r="A40"/>
  <c r="A41"/>
  <c r="A42"/>
  <c r="A43"/>
  <c r="A44"/>
  <c r="A45"/>
  <c r="A46"/>
  <c r="A47"/>
  <c r="A48"/>
  <c r="A49"/>
  <c r="A50"/>
  <c r="A51"/>
  <c r="A52"/>
  <c r="A53"/>
  <c r="A54"/>
  <c r="A55"/>
  <c r="A56"/>
  <c r="A57"/>
  <c r="A58"/>
  <c r="A59"/>
  <c r="AH58"/>
  <c r="AF58"/>
  <c r="AD58"/>
  <c r="AB58"/>
  <c r="Z58"/>
  <c r="X58"/>
  <c r="V58"/>
  <c r="T58"/>
  <c r="R58"/>
  <c r="P58"/>
  <c r="J58"/>
  <c r="G58"/>
  <c r="D58"/>
  <c r="AH57"/>
  <c r="AF57"/>
  <c r="AD57"/>
  <c r="AB57"/>
  <c r="Z57"/>
  <c r="X57"/>
  <c r="V57"/>
  <c r="T57"/>
  <c r="R57"/>
  <c r="P57"/>
  <c r="J57"/>
  <c r="G57"/>
  <c r="D57"/>
  <c r="AH56"/>
  <c r="AF56"/>
  <c r="AD56"/>
  <c r="AB56"/>
  <c r="Z56"/>
  <c r="X56"/>
  <c r="V56"/>
  <c r="T56"/>
  <c r="R56"/>
  <c r="P56"/>
  <c r="J56"/>
  <c r="G56"/>
  <c r="D56"/>
  <c r="AH55"/>
  <c r="AF55"/>
  <c r="AD55"/>
  <c r="AB55"/>
  <c r="Z55"/>
  <c r="X55"/>
  <c r="V55"/>
  <c r="T55"/>
  <c r="R55"/>
  <c r="P55"/>
  <c r="J55"/>
  <c r="G55"/>
  <c r="D55"/>
  <c r="AH54"/>
  <c r="AF54"/>
  <c r="AD54"/>
  <c r="AB54"/>
  <c r="Z54"/>
  <c r="X54"/>
  <c r="V54"/>
  <c r="T54"/>
  <c r="R54"/>
  <c r="P54"/>
  <c r="J54"/>
  <c r="G54"/>
  <c r="D54"/>
  <c r="AH53"/>
  <c r="AF53"/>
  <c r="AD53"/>
  <c r="AB53"/>
  <c r="Z53"/>
  <c r="X53"/>
  <c r="V53"/>
  <c r="T53"/>
  <c r="R53"/>
  <c r="P53"/>
  <c r="J53"/>
  <c r="G53"/>
  <c r="D53"/>
  <c r="AH52"/>
  <c r="AF52"/>
  <c r="AD52"/>
  <c r="AB52"/>
  <c r="Z52"/>
  <c r="X52"/>
  <c r="V52"/>
  <c r="T52"/>
  <c r="R52"/>
  <c r="P52"/>
  <c r="J52"/>
  <c r="G52"/>
  <c r="D52"/>
  <c r="AH51"/>
  <c r="AF51"/>
  <c r="AD51"/>
  <c r="AB51"/>
  <c r="Z51"/>
  <c r="X51"/>
  <c r="V51"/>
  <c r="T51"/>
  <c r="R51"/>
  <c r="P51"/>
  <c r="J51"/>
  <c r="G51"/>
  <c r="D51"/>
  <c r="AH50"/>
  <c r="AF50"/>
  <c r="AD50"/>
  <c r="AB50"/>
  <c r="Z50"/>
  <c r="X50"/>
  <c r="V50"/>
  <c r="T50"/>
  <c r="R50"/>
  <c r="P50"/>
  <c r="J50"/>
  <c r="G50"/>
  <c r="D50"/>
  <c r="AH49"/>
  <c r="AF49"/>
  <c r="AD49"/>
  <c r="AB49"/>
  <c r="Z49"/>
  <c r="X49"/>
  <c r="V49"/>
  <c r="T49"/>
  <c r="R49"/>
  <c r="P49"/>
  <c r="J49"/>
  <c r="G49"/>
  <c r="D49"/>
  <c r="AH48"/>
  <c r="AF48"/>
  <c r="AD48"/>
  <c r="AB48"/>
  <c r="Z48"/>
  <c r="X48"/>
  <c r="V48"/>
  <c r="T48"/>
  <c r="R48"/>
  <c r="P48"/>
  <c r="J48"/>
  <c r="G48"/>
  <c r="D48"/>
  <c r="AH47"/>
  <c r="AF47"/>
  <c r="AD47"/>
  <c r="AB47"/>
  <c r="Z47"/>
  <c r="X47"/>
  <c r="V47"/>
  <c r="T47"/>
  <c r="R47"/>
  <c r="P47"/>
  <c r="J47"/>
  <c r="G47"/>
  <c r="D47"/>
  <c r="AH46"/>
  <c r="AF46"/>
  <c r="AD46"/>
  <c r="AB46"/>
  <c r="Z46"/>
  <c r="X46"/>
  <c r="V46"/>
  <c r="T46"/>
  <c r="R46"/>
  <c r="P46"/>
  <c r="J46"/>
  <c r="G46"/>
  <c r="D46"/>
  <c r="AH45"/>
  <c r="AF45"/>
  <c r="AD45"/>
  <c r="AB45"/>
  <c r="Z45"/>
  <c r="X45"/>
  <c r="V45"/>
  <c r="T45"/>
  <c r="R45"/>
  <c r="P45"/>
  <c r="J45"/>
  <c r="G45"/>
  <c r="D45"/>
  <c r="AH44"/>
  <c r="AF44"/>
  <c r="AD44"/>
  <c r="AB44"/>
  <c r="Z44"/>
  <c r="X44"/>
  <c r="V44"/>
  <c r="T44"/>
  <c r="R44"/>
  <c r="P44"/>
  <c r="J44"/>
  <c r="G44"/>
  <c r="D44"/>
  <c r="AH43"/>
  <c r="AF43"/>
  <c r="AD43"/>
  <c r="AB43"/>
  <c r="Z43"/>
  <c r="X43"/>
  <c r="V43"/>
  <c r="T43"/>
  <c r="R43"/>
  <c r="P43"/>
  <c r="J43"/>
  <c r="G43"/>
  <c r="D43"/>
  <c r="AH42"/>
  <c r="AF42"/>
  <c r="AD42"/>
  <c r="AB42"/>
  <c r="Z42"/>
  <c r="X42"/>
  <c r="V42"/>
  <c r="T42"/>
  <c r="R42"/>
  <c r="P42"/>
  <c r="J42"/>
  <c r="G42"/>
  <c r="D42"/>
  <c r="AH41"/>
  <c r="AF41"/>
  <c r="AD41"/>
  <c r="AB41"/>
  <c r="Z41"/>
  <c r="X41"/>
  <c r="V41"/>
  <c r="T41"/>
  <c r="R41"/>
  <c r="P41"/>
  <c r="J41"/>
  <c r="G41"/>
  <c r="D41"/>
  <c r="AH40"/>
  <c r="AF40"/>
  <c r="AD40"/>
  <c r="AB40"/>
  <c r="Z40"/>
  <c r="X40"/>
  <c r="V40"/>
  <c r="T40"/>
  <c r="R40"/>
  <c r="P40"/>
  <c r="J40"/>
  <c r="G40"/>
  <c r="D40"/>
  <c r="AH39"/>
  <c r="AF39"/>
  <c r="AD39"/>
  <c r="AB39"/>
  <c r="Z39"/>
  <c r="X39"/>
  <c r="V39"/>
  <c r="T39"/>
  <c r="R39"/>
  <c r="P39"/>
  <c r="J39"/>
  <c r="G39"/>
  <c r="D39"/>
  <c r="AH38"/>
  <c r="AF38"/>
  <c r="AD38"/>
  <c r="AB38"/>
  <c r="Z38"/>
  <c r="X38"/>
  <c r="V38"/>
  <c r="T38"/>
  <c r="R38"/>
  <c r="P38"/>
  <c r="J38"/>
  <c r="G38"/>
  <c r="D38"/>
  <c r="AH37"/>
  <c r="AF37"/>
  <c r="AD37"/>
  <c r="AB37"/>
  <c r="Z37"/>
  <c r="X37"/>
  <c r="V37"/>
  <c r="T37"/>
  <c r="R37"/>
  <c r="P37"/>
  <c r="J37"/>
  <c r="G37"/>
  <c r="D37"/>
  <c r="AH35"/>
  <c r="AF35"/>
  <c r="AD35"/>
  <c r="AB35"/>
  <c r="Z35"/>
  <c r="X35"/>
  <c r="V35"/>
  <c r="T35"/>
  <c r="R35"/>
  <c r="P35"/>
  <c r="J35"/>
  <c r="G35"/>
  <c r="D35"/>
  <c r="A35"/>
  <c r="AH34"/>
  <c r="AF34"/>
  <c r="AD34"/>
  <c r="AB34"/>
  <c r="Z34"/>
  <c r="X34"/>
  <c r="V34"/>
  <c r="T34"/>
  <c r="R34"/>
  <c r="P34"/>
  <c r="J34"/>
  <c r="G34"/>
  <c r="D34"/>
  <c r="AH32"/>
  <c r="AF32"/>
  <c r="AD32"/>
  <c r="AB32"/>
  <c r="Z32"/>
  <c r="X32"/>
  <c r="V32"/>
  <c r="T32"/>
  <c r="R32"/>
  <c r="P32"/>
  <c r="J32"/>
  <c r="D32"/>
  <c r="A31"/>
  <c r="A32"/>
  <c r="Z31"/>
  <c r="X31"/>
  <c r="V31"/>
  <c r="T31"/>
  <c r="R31"/>
  <c r="P31"/>
  <c r="J31"/>
  <c r="G31"/>
  <c r="D31"/>
  <c r="Z30"/>
  <c r="X30"/>
  <c r="V30"/>
  <c r="T30"/>
  <c r="R30"/>
  <c r="P30"/>
  <c r="J30"/>
  <c r="G30"/>
  <c r="D30"/>
  <c r="AH28"/>
  <c r="AF28"/>
  <c r="AD28"/>
  <c r="AB28"/>
  <c r="Z28"/>
  <c r="X28"/>
  <c r="V28"/>
  <c r="T28"/>
  <c r="R28"/>
  <c r="P28"/>
  <c r="J28"/>
  <c r="G28"/>
  <c r="D28"/>
  <c r="A26"/>
  <c r="A27"/>
  <c r="A28"/>
  <c r="AH27"/>
  <c r="AF27"/>
  <c r="AD27"/>
  <c r="AB27"/>
  <c r="Z27"/>
  <c r="X27"/>
  <c r="V27"/>
  <c r="T27"/>
  <c r="R27"/>
  <c r="P27"/>
  <c r="J27"/>
  <c r="D27"/>
  <c r="Z26"/>
  <c r="X26"/>
  <c r="V26"/>
  <c r="T26"/>
  <c r="R26"/>
  <c r="P26"/>
  <c r="J26"/>
  <c r="G26"/>
  <c r="D26"/>
  <c r="Z25"/>
  <c r="X25"/>
  <c r="V25"/>
  <c r="T25"/>
  <c r="R25"/>
  <c r="P25"/>
  <c r="J25"/>
  <c r="G25"/>
  <c r="D25"/>
  <c r="A10"/>
  <c r="V8"/>
  <c r="P8"/>
  <c r="K8"/>
  <c r="F8"/>
  <c r="D8"/>
  <c r="B8"/>
  <c r="A5"/>
  <c r="Z4"/>
  <c r="B4"/>
  <c r="U3"/>
  <c r="B3"/>
  <c r="U2"/>
  <c r="U1"/>
  <c r="B1"/>
  <c r="X37" i="9"/>
  <c r="X35"/>
  <c r="X33"/>
  <c r="AC30"/>
  <c r="X30"/>
  <c r="T30"/>
  <c r="P30"/>
  <c r="L30"/>
  <c r="H30"/>
  <c r="D30"/>
  <c r="B30"/>
  <c r="AC29"/>
  <c r="X29"/>
  <c r="T29"/>
  <c r="P29"/>
  <c r="L29"/>
  <c r="H29"/>
  <c r="D29"/>
  <c r="B29"/>
  <c r="AC28"/>
  <c r="X28"/>
  <c r="T28"/>
  <c r="P28"/>
  <c r="L28"/>
  <c r="H28"/>
  <c r="D28"/>
  <c r="B28"/>
  <c r="AC27"/>
  <c r="X27"/>
  <c r="T27"/>
  <c r="P27"/>
  <c r="L27"/>
  <c r="H27"/>
  <c r="D27"/>
  <c r="B27"/>
  <c r="AH23"/>
  <c r="AF23"/>
  <c r="AD23"/>
  <c r="AB23"/>
  <c r="Z23"/>
  <c r="X23"/>
  <c r="V23"/>
  <c r="T23"/>
  <c r="R23"/>
  <c r="P23"/>
  <c r="J23"/>
  <c r="G23"/>
  <c r="D23"/>
  <c r="A22"/>
  <c r="A10"/>
  <c r="V8"/>
  <c r="P8"/>
  <c r="K8"/>
  <c r="F8"/>
  <c r="D8"/>
  <c r="B8"/>
  <c r="A5"/>
  <c r="Z4"/>
  <c r="B4"/>
  <c r="U3"/>
  <c r="B3"/>
  <c r="U2"/>
  <c r="U1"/>
  <c r="B1"/>
  <c r="V503" i="8"/>
  <c r="V501"/>
  <c r="V499"/>
  <c r="Z487"/>
  <c r="V487"/>
  <c r="S487"/>
  <c r="P487"/>
  <c r="M487"/>
  <c r="I487"/>
  <c r="F487"/>
  <c r="B487"/>
  <c r="Z486"/>
  <c r="V486"/>
  <c r="S486"/>
  <c r="P486"/>
  <c r="M486"/>
  <c r="I486"/>
  <c r="F486"/>
  <c r="B486"/>
  <c r="Z485"/>
  <c r="V485"/>
  <c r="S485"/>
  <c r="P485"/>
  <c r="M485"/>
  <c r="I485"/>
  <c r="F485"/>
  <c r="B485"/>
  <c r="A480"/>
  <c r="A481"/>
  <c r="A476"/>
  <c r="A477"/>
  <c r="A472"/>
  <c r="A473"/>
  <c r="A468"/>
  <c r="A469"/>
  <c r="A464"/>
  <c r="A465"/>
  <c r="A460"/>
  <c r="A461"/>
  <c r="A456"/>
  <c r="A457"/>
  <c r="A452"/>
  <c r="A453"/>
  <c r="A448"/>
  <c r="A449"/>
  <c r="A444"/>
  <c r="A445"/>
  <c r="A437"/>
  <c r="A438"/>
  <c r="A439"/>
  <c r="A440"/>
  <c r="A441"/>
  <c r="A433"/>
  <c r="A434"/>
  <c r="A423"/>
  <c r="A424"/>
  <c r="A425"/>
  <c r="A426"/>
  <c r="A427"/>
  <c r="A428"/>
  <c r="A429"/>
  <c r="A430"/>
  <c r="A413"/>
  <c r="A414"/>
  <c r="A415"/>
  <c r="A416"/>
  <c r="A417"/>
  <c r="A418"/>
  <c r="A419"/>
  <c r="A420"/>
  <c r="A410"/>
  <c r="A406"/>
  <c r="A407"/>
  <c r="A402"/>
  <c r="A403"/>
  <c r="A398"/>
  <c r="A399"/>
  <c r="A388"/>
  <c r="A389"/>
  <c r="A390"/>
  <c r="A391"/>
  <c r="A392"/>
  <c r="A393"/>
  <c r="A394"/>
  <c r="A395"/>
  <c r="A378"/>
  <c r="A379"/>
  <c r="A380"/>
  <c r="A381"/>
  <c r="A382"/>
  <c r="A383"/>
  <c r="A384"/>
  <c r="A385"/>
  <c r="A375"/>
  <c r="A370"/>
  <c r="A371"/>
  <c r="A372"/>
  <c r="A365"/>
  <c r="A366"/>
  <c r="A367"/>
  <c r="A361"/>
  <c r="A362"/>
  <c r="A357"/>
  <c r="A358"/>
  <c r="A353"/>
  <c r="A354"/>
  <c r="A349"/>
  <c r="A350"/>
  <c r="A345"/>
  <c r="A346"/>
  <c r="A341"/>
  <c r="A342"/>
  <c r="A337"/>
  <c r="A338"/>
  <c r="A333"/>
  <c r="A334"/>
  <c r="A329"/>
  <c r="A330"/>
  <c r="A325"/>
  <c r="A326"/>
  <c r="A321"/>
  <c r="A322"/>
  <c r="A317"/>
  <c r="A318"/>
  <c r="A313"/>
  <c r="A314"/>
  <c r="A309"/>
  <c r="A310"/>
  <c r="A299"/>
  <c r="A300"/>
  <c r="A301"/>
  <c r="A302"/>
  <c r="A303"/>
  <c r="A304"/>
  <c r="A305"/>
  <c r="A306"/>
  <c r="A295"/>
  <c r="A296"/>
  <c r="A291"/>
  <c r="A292"/>
  <c r="A287"/>
  <c r="A288"/>
  <c r="A277"/>
  <c r="A278"/>
  <c r="A279"/>
  <c r="A280"/>
  <c r="A281"/>
  <c r="A282"/>
  <c r="A283"/>
  <c r="A284"/>
  <c r="A267"/>
  <c r="A268"/>
  <c r="A269"/>
  <c r="A270"/>
  <c r="A271"/>
  <c r="A272"/>
  <c r="A273"/>
  <c r="A274"/>
  <c r="A263"/>
  <c r="A264"/>
  <c r="A258"/>
  <c r="A259"/>
  <c r="A260"/>
  <c r="A253"/>
  <c r="A254"/>
  <c r="A255"/>
  <c r="A248"/>
  <c r="A249"/>
  <c r="A250"/>
  <c r="A243"/>
  <c r="A244"/>
  <c r="A245"/>
  <c r="A238"/>
  <c r="A239"/>
  <c r="A240"/>
  <c r="A234"/>
  <c r="A235"/>
  <c r="A230"/>
  <c r="A231"/>
  <c r="A226"/>
  <c r="A227"/>
  <c r="A222"/>
  <c r="A223"/>
  <c r="A218"/>
  <c r="A219"/>
  <c r="A214"/>
  <c r="A215"/>
  <c r="A210"/>
  <c r="A211"/>
  <c r="A206"/>
  <c r="A207"/>
  <c r="A202"/>
  <c r="A203"/>
  <c r="A198"/>
  <c r="A199"/>
  <c r="A194"/>
  <c r="A195"/>
  <c r="A190"/>
  <c r="A191"/>
  <c r="A186"/>
  <c r="A187"/>
  <c r="A182"/>
  <c r="A183"/>
  <c r="A178"/>
  <c r="A179"/>
  <c r="A174"/>
  <c r="A175"/>
  <c r="A164"/>
  <c r="A165"/>
  <c r="A166"/>
  <c r="A167"/>
  <c r="A168"/>
  <c r="A169"/>
  <c r="A170"/>
  <c r="A171"/>
  <c r="A160"/>
  <c r="A161"/>
  <c r="A156"/>
  <c r="A157"/>
  <c r="A152"/>
  <c r="A153"/>
  <c r="A142"/>
  <c r="A143"/>
  <c r="A144"/>
  <c r="A145"/>
  <c r="A146"/>
  <c r="A147"/>
  <c r="A148"/>
  <c r="A149"/>
  <c r="A132"/>
  <c r="A133"/>
  <c r="A134"/>
  <c r="A135"/>
  <c r="A136"/>
  <c r="A137"/>
  <c r="A138"/>
  <c r="A139"/>
  <c r="A127"/>
  <c r="A128"/>
  <c r="A129"/>
  <c r="A122"/>
  <c r="A123"/>
  <c r="A124"/>
  <c r="A118"/>
  <c r="A119"/>
  <c r="A114"/>
  <c r="A115"/>
  <c r="A110"/>
  <c r="A111"/>
  <c r="A106"/>
  <c r="A107"/>
  <c r="A102"/>
  <c r="A103"/>
  <c r="A98"/>
  <c r="A99"/>
  <c r="A94"/>
  <c r="A95"/>
  <c r="A90"/>
  <c r="A91"/>
  <c r="A86"/>
  <c r="A87"/>
  <c r="A82"/>
  <c r="A83"/>
  <c r="A78"/>
  <c r="A79"/>
  <c r="A74"/>
  <c r="A75"/>
  <c r="A70"/>
  <c r="A71"/>
  <c r="A60"/>
  <c r="A61"/>
  <c r="A62"/>
  <c r="A63"/>
  <c r="A64"/>
  <c r="A65"/>
  <c r="A66"/>
  <c r="A67"/>
  <c r="A56"/>
  <c r="A57"/>
  <c r="A52"/>
  <c r="A53"/>
  <c r="A48"/>
  <c r="A49"/>
  <c r="A38"/>
  <c r="A39"/>
  <c r="A40"/>
  <c r="A41"/>
  <c r="A42"/>
  <c r="A43"/>
  <c r="A44"/>
  <c r="A45"/>
  <c r="A28"/>
  <c r="A29"/>
  <c r="A30"/>
  <c r="A31"/>
  <c r="A32"/>
  <c r="A33"/>
  <c r="A34"/>
  <c r="A35"/>
  <c r="A23"/>
  <c r="A24"/>
  <c r="A25"/>
  <c r="A11"/>
  <c r="Y9"/>
  <c r="Q9"/>
  <c r="J9"/>
  <c r="D13" i="1"/>
  <c r="A5" i="8"/>
  <c r="Y4"/>
  <c r="B4"/>
  <c r="R3"/>
  <c r="B3"/>
  <c r="T2"/>
  <c r="T1"/>
  <c r="B1"/>
  <c r="V77" i="7"/>
  <c r="V75"/>
  <c r="V73"/>
  <c r="F72"/>
  <c r="D12" i="1"/>
  <c r="A5" i="7"/>
  <c r="X4"/>
  <c r="B4"/>
  <c r="Q3"/>
  <c r="B3"/>
  <c r="R2"/>
  <c r="R1"/>
  <c r="B1"/>
  <c r="A74" i="6"/>
  <c r="R33"/>
  <c r="R31"/>
  <c r="U29"/>
  <c r="R29"/>
  <c r="F27"/>
  <c r="R22"/>
  <c r="R20"/>
  <c r="R17"/>
  <c r="F12"/>
  <c r="Q9"/>
  <c r="P4"/>
  <c r="P3"/>
  <c r="C3"/>
  <c r="G23" i="5"/>
  <c r="C23"/>
  <c r="B22" i="1"/>
  <c r="D22"/>
  <c r="N26" i="4"/>
  <c r="J15"/>
  <c r="L9"/>
  <c r="K8"/>
  <c r="O7"/>
  <c r="L4"/>
  <c r="AD30" i="3"/>
  <c r="AE30"/>
  <c r="W25"/>
  <c r="AD10"/>
  <c r="AD11"/>
  <c r="AD12"/>
  <c r="AD13"/>
  <c r="AD14"/>
  <c r="AD15"/>
  <c r="AD16"/>
  <c r="AD17"/>
  <c r="AD18"/>
  <c r="AD19"/>
  <c r="AD20"/>
  <c r="AD21"/>
  <c r="AD22"/>
  <c r="AD23"/>
  <c r="AE23"/>
  <c r="AE22"/>
  <c r="AE21"/>
  <c r="AE20"/>
  <c r="AE19"/>
  <c r="AE18"/>
  <c r="AE17"/>
  <c r="AE16"/>
  <c r="AE15"/>
  <c r="AE14"/>
  <c r="AE13"/>
  <c r="AE12"/>
  <c r="AE11"/>
  <c r="AE10"/>
  <c r="AB4"/>
  <c r="B4"/>
  <c r="T3"/>
  <c r="B3"/>
  <c r="T2"/>
  <c r="U1"/>
  <c r="B1"/>
  <c r="B43" i="2"/>
  <c r="U41"/>
  <c r="L36"/>
  <c r="G32"/>
  <c r="B32" i="1"/>
  <c r="W31" i="2"/>
  <c r="W30"/>
  <c r="E27"/>
  <c r="J25"/>
  <c r="F24"/>
  <c r="F23"/>
  <c r="B23"/>
  <c r="H21"/>
  <c r="B17" i="1"/>
  <c r="T18" i="2"/>
  <c r="D18"/>
  <c r="Q16"/>
  <c r="Q15"/>
  <c r="AB12"/>
  <c r="AB8"/>
  <c r="AB6"/>
  <c r="B4"/>
  <c r="B3"/>
  <c r="B2"/>
</calcChain>
</file>

<file path=xl/sharedStrings.xml><?xml version="1.0" encoding="utf-8"?>
<sst xmlns="http://schemas.openxmlformats.org/spreadsheetml/2006/main" count="9676" uniqueCount="1328">
  <si>
    <t>Длина кабеля, м</t>
  </si>
  <si>
    <t>Вычисленная норма для данной длины и температуры</t>
  </si>
  <si>
    <t>Сопротивление изоляции Rиз, Мом</t>
  </si>
  <si>
    <t>Сопротивление шлейфа, Rшл , Ом</t>
  </si>
  <si>
    <t>Вывод о соответствии норме</t>
  </si>
  <si>
    <t>Сопр. Пост току:
Ом/км</t>
  </si>
  <si>
    <t>Сопр. изоляции:
МОм/км</t>
  </si>
  <si>
    <t>0,2=96</t>
  </si>
  <si>
    <r>
      <t xml:space="preserve">не </t>
    </r>
    <r>
      <rPr>
        <b/>
        <sz val="8"/>
        <rFont val="Calibri"/>
        <family val="2"/>
        <charset val="204"/>
      </rPr>
      <t>&lt;</t>
    </r>
    <r>
      <rPr>
        <b/>
        <sz val="8"/>
        <rFont val="Arial"/>
        <family val="2"/>
        <charset val="204"/>
      </rPr>
      <t>100</t>
    </r>
  </si>
  <si>
    <t>0,35=63</t>
  </si>
  <si>
    <t>Rиз, МОм</t>
  </si>
  <si>
    <t>Rшл, Ом</t>
  </si>
  <si>
    <t>между жилами</t>
  </si>
  <si>
    <t>1 жила — земля</t>
  </si>
  <si>
    <t>2 жила — земля</t>
  </si>
  <si>
    <t>0,5=37,4</t>
  </si>
  <si>
    <t>0,75=25,5</t>
  </si>
  <si>
    <t>1=18,8</t>
  </si>
  <si>
    <t>1,5=12,6</t>
  </si>
  <si>
    <t>ААI006</t>
  </si>
  <si>
    <t>КПСнг(А)-FRLS (1х2х1)</t>
  </si>
  <si>
    <t>Cоответствует норме</t>
  </si>
  <si>
    <t>2,5=8</t>
  </si>
  <si>
    <t>ААI007</t>
  </si>
  <si>
    <t>ААI008</t>
  </si>
  <si>
    <t>КПСнг(А)-FRLS (2х2х1)</t>
  </si>
  <si>
    <t>Результаты измерений п.п. № №1÷16 соответствуют требованиям ПТЭЭП, прил. №3.1, таблица 37, ГОСТ 31565-2012.</t>
  </si>
  <si>
    <t>Измерения провели:</t>
  </si>
  <si>
    <t>Осмотра и проверки рубильников</t>
  </si>
  <si>
    <t>Нормативные и технические документы, на соответствие требованиям которых проведены измерения (испытания): 
ПУЭ гл.1.8.24 , ПТЭЭП п. 16 приложение 3, а также  с данными предприятия изготовителя</t>
  </si>
  <si>
    <t>№п/п</t>
  </si>
  <si>
    <t>Тип рубильника</t>
  </si>
  <si>
    <t>Общее состояние элементов рубильника по внешнему осмотру</t>
  </si>
  <si>
    <t>Угол поворота ножей при отключении
(град.)</t>
  </si>
  <si>
    <t>Ход дугогасительных ножей в камерах (мм)</t>
  </si>
  <si>
    <t>Работа</t>
  </si>
  <si>
    <t>Смазка трущихся частей</t>
  </si>
  <si>
    <t>Кол-во контрольных включений, отключений</t>
  </si>
  <si>
    <t>механизма свободного расцепления</t>
  </si>
  <si>
    <t>фиксатора</t>
  </si>
  <si>
    <t>ВР 32-39</t>
  </si>
  <si>
    <t>5/5</t>
  </si>
  <si>
    <t>Соответствует ПУЭ гл.1.8.24 , ПТЭЭП п. 16 приложение 3, а также  с данными предприятия изготовителя</t>
  </si>
  <si>
    <t>измерений параметров освещённости</t>
  </si>
  <si>
    <r>
      <rPr>
        <b/>
        <sz val="12"/>
        <rFont val="Times New Roman"/>
        <family val="1"/>
        <charset val="204"/>
      </rPr>
      <t>Цель проведения измерений:</t>
    </r>
    <r>
      <rPr>
        <sz val="12"/>
        <rFont val="Times New Roman"/>
        <family val="1"/>
        <charset val="204"/>
      </rPr>
      <t xml:space="preserve"> плановая проверка.</t>
    </r>
  </si>
  <si>
    <t>Измерения производились в присутствии заказчика ФИО.</t>
  </si>
  <si>
    <t>Наименование средств измерений и сведений о государственной поверке:</t>
  </si>
  <si>
    <t>Наименование и тип средства измерений</t>
  </si>
  <si>
    <t>Номер</t>
  </si>
  <si>
    <t>Погрешность или класс точности</t>
  </si>
  <si>
    <t>Свидетельство о поверке</t>
  </si>
  <si>
    <t>номер</t>
  </si>
  <si>
    <t>Поверен до
(дата)</t>
  </si>
  <si>
    <r>
      <rPr>
        <b/>
        <sz val="12"/>
        <rFont val="Times New Roman"/>
        <family val="1"/>
        <charset val="204"/>
      </rPr>
      <t>НД на методы измерений</t>
    </r>
    <r>
      <rPr>
        <sz val="12"/>
        <rFont val="Times New Roman"/>
        <family val="1"/>
        <charset val="204"/>
      </rPr>
      <t xml:space="preserve"> ГОСТ Р 54944-2012 "Здания и сооружения. Методы измерения освещённости"</t>
    </r>
  </si>
  <si>
    <t>НД регламентирующиеобъём лабораторных исследований и их оценку: СП 52.13330.2011, СНИП 23-05-95.</t>
  </si>
  <si>
    <t>Ответственный за оформление протокола:</t>
  </si>
  <si>
    <t>Результаты измерений:</t>
  </si>
  <si>
    <t>Место исследования</t>
  </si>
  <si>
    <t>Наименование раб. поверхности (Г-гориз. В-верт.)</t>
  </si>
  <si>
    <t>Тип светильников (ЛЛ-люминисц. ЛН-лампы накал. СД-свет. диодные</t>
  </si>
  <si>
    <t>Замер общей освещённости. (искуственное освещение+общее освещение)
(люкс.)</t>
  </si>
  <si>
    <t>Норма общей освещённости (люкс.)</t>
  </si>
  <si>
    <t>пом. №1</t>
  </si>
  <si>
    <t>точка 1</t>
  </si>
  <si>
    <t>Г-0,9</t>
  </si>
  <si>
    <t>СД</t>
  </si>
  <si>
    <t>https://tmelectro.ru/elektrolaboratoriya/</t>
  </si>
  <si>
    <t>Вывод вторичной обмотки 2ТТ №1-проводник РЕ</t>
  </si>
  <si>
    <t>Вывод вторичной обмотки 2ТТ №2-проводник РЕ</t>
  </si>
  <si>
    <t>Вывод вторичной обмотки 2ТТ №3-проводник РЕ</t>
  </si>
  <si>
    <t>Вывод вторичной обмотки 2ТТ №4-проводник РЕ</t>
  </si>
  <si>
    <t>Вывод вторичной обмотки 2ТТ №5-проводник РЕ</t>
  </si>
  <si>
    <t>Вывод вторичной обмотки 2ТТ №6-проводник РЕ</t>
  </si>
  <si>
    <t>РП-1/2</t>
  </si>
  <si>
    <t>Дверь панели-проводник РЕ</t>
  </si>
  <si>
    <t>РП-3</t>
  </si>
  <si>
    <t>РП-4/5</t>
  </si>
  <si>
    <t>АВР</t>
  </si>
  <si>
    <t>Вывод вторичной обмотки 4ТТ №1-проводник РЕ</t>
  </si>
  <si>
    <t>Вывод вторичной обмотки 4ТТ №2-проводник РЕ</t>
  </si>
  <si>
    <t>Вывод вторичной обмотки 4ТТ №3-проводник РЕ</t>
  </si>
  <si>
    <t>Вывод вторичной обмотки 5ТТ №1-проводник РЕ</t>
  </si>
  <si>
    <t>Вывод вторичной обмотки 5ТТ №2-проводник РЕ</t>
  </si>
  <si>
    <t>Вывод вторичной обмотки 5ТТ №3-проводник РЕ</t>
  </si>
  <si>
    <t>ЩНО</t>
  </si>
  <si>
    <t>Корпус щита-проводник РЕ</t>
  </si>
  <si>
    <t>Дверь щита-проводник РЕ</t>
  </si>
  <si>
    <t>Шина РЕ щита-проводник РЕ</t>
  </si>
  <si>
    <t>ШУ С1/П1 Тех.</t>
  </si>
  <si>
    <t>ШУ С1/В1 Тех.</t>
  </si>
  <si>
    <t>ШУ л1</t>
  </si>
  <si>
    <t>ШУ л2</t>
  </si>
  <si>
    <t>С1/ПД1</t>
  </si>
  <si>
    <t>С1/ПД2</t>
  </si>
  <si>
    <t>С1/ПД3</t>
  </si>
  <si>
    <t>С1/ПД4</t>
  </si>
  <si>
    <t>С1/ПД5</t>
  </si>
  <si>
    <t>С1/ПД6</t>
  </si>
  <si>
    <t>С1/ДУ1</t>
  </si>
  <si>
    <t>С1/КДУ1</t>
  </si>
  <si>
    <t>УЭРМ-4 (2÷22 этажи)</t>
  </si>
  <si>
    <t>Корпус УЭРМ-проводник РЕ</t>
  </si>
  <si>
    <t>Корпус ЯУР-проводник РЕ</t>
  </si>
  <si>
    <t>Дверь ЯУР-проводник РЕ</t>
  </si>
  <si>
    <t>Шина РЕ ЯУР-проводник РЕ</t>
  </si>
  <si>
    <t>ВРУ-4.2 (жильё/сек.2)</t>
  </si>
  <si>
    <t>ШУ С2/П1 Тех.</t>
  </si>
  <si>
    <t>ШУДН-2</t>
  </si>
  <si>
    <t>ШУ/С2/В1 Тех.</t>
  </si>
  <si>
    <t>С2/ПД1</t>
  </si>
  <si>
    <t>С2/ПД2</t>
  </si>
  <si>
    <t>С2/ПД3</t>
  </si>
  <si>
    <t>С2/ПД4</t>
  </si>
  <si>
    <t>С2/ПД5</t>
  </si>
  <si>
    <t>С2/ПД6</t>
  </si>
  <si>
    <t>С2/ПД7</t>
  </si>
  <si>
    <t>С2/ПД8</t>
  </si>
  <si>
    <t>С2/ДУ1</t>
  </si>
  <si>
    <t>С2/ДУ2</t>
  </si>
  <si>
    <t>С2/КДУ1</t>
  </si>
  <si>
    <t>УЭРМ-4 (1 этаж)</t>
  </si>
  <si>
    <t>УЭРМ-2 (1 этаж)</t>
  </si>
  <si>
    <t>УЭРМ-2 (2÷22 этажи)</t>
  </si>
  <si>
    <t>УЭРМ-5 (13÷22 этажи)</t>
  </si>
  <si>
    <t>УЭРМ-6 (2÷11 этажи)</t>
  </si>
  <si>
    <t>ВРУ-4.3 (жильё/сек.3)</t>
  </si>
  <si>
    <t>ШУ С3/П1 Тех.</t>
  </si>
  <si>
    <t>С3/ПД1</t>
  </si>
  <si>
    <t>С3/ПД2</t>
  </si>
  <si>
    <t>С3/ПД3</t>
  </si>
  <si>
    <t>С3/ПД4</t>
  </si>
  <si>
    <t>С3/ПД5</t>
  </si>
  <si>
    <t>С3/ПД6</t>
  </si>
  <si>
    <t>С3/ПД7</t>
  </si>
  <si>
    <t>С3/ПД8</t>
  </si>
  <si>
    <t>С3/ДУ1</t>
  </si>
  <si>
    <t>С3/ДУ2</t>
  </si>
  <si>
    <t>С3/КДУ1</t>
  </si>
  <si>
    <t>УЭРМ-5 (2÷22 этажи)</t>
  </si>
  <si>
    <t>ВРУ-4.4 (аренда)</t>
  </si>
  <si>
    <t>РП-1</t>
  </si>
  <si>
    <t>РП-2</t>
  </si>
  <si>
    <t>Щит механизации</t>
  </si>
  <si>
    <t>ВРУ-4.6 (насосная пожаротушения)</t>
  </si>
  <si>
    <t>АВР-РП-3</t>
  </si>
  <si>
    <t>Вывод вторичной обмотки 3ТТ №1-проводник РЕ</t>
  </si>
  <si>
    <t>Вывод вторичной обмотки 3ТТ №2-проводник РЕ</t>
  </si>
  <si>
    <t>Вывод вторичной обмотки 3ТТ №3-проводник РЕ</t>
  </si>
  <si>
    <t>ШУХП-2</t>
  </si>
  <si>
    <t>ШУХП-1</t>
  </si>
  <si>
    <t>ШУ С1/П1/Нас.</t>
  </si>
  <si>
    <t>ШУ С1/В1/Нас.</t>
  </si>
  <si>
    <t>ШУ С1/П2/Нас.</t>
  </si>
  <si>
    <t>ШУ С1/В2/Нас.</t>
  </si>
  <si>
    <t>ШУПТ-2</t>
  </si>
  <si>
    <t>ШАК</t>
  </si>
  <si>
    <t>ШУЗ-1</t>
  </si>
  <si>
    <t>ШУЗ-2</t>
  </si>
  <si>
    <t>2. Проверка проведена приборами:</t>
  </si>
  <si>
    <t>Орган гос. метрологической службы,
проводивший поверку</t>
  </si>
  <si>
    <t>Выводы:</t>
  </si>
  <si>
    <t>a)</t>
  </si>
  <si>
    <t>Проверена целостность и прочность проводников заземления и зануления, переходные контакты их соединений, болтовые соединения проверены на затяжку, сварные – ударом молотка.</t>
  </si>
  <si>
    <t>b)</t>
  </si>
  <si>
    <r>
      <t>Переходное сопротивление контактов выше нормы, указаны в п.п.</t>
    </r>
    <r>
      <rPr>
        <u/>
        <sz val="10"/>
        <rFont val="Times New Roman"/>
        <family val="1"/>
        <charset val="204"/>
      </rPr>
      <t xml:space="preserve"> № № ---                                                                                  </t>
    </r>
    <r>
      <rPr>
        <sz val="10"/>
        <rFont val="Times New Roman"/>
        <family val="1"/>
        <charset val="204"/>
      </rPr>
      <t xml:space="preserve">                               </t>
    </r>
  </si>
  <si>
    <t>c)</t>
  </si>
  <si>
    <r>
      <t>Не заземлено оборудование, указанное в п.п.</t>
    </r>
    <r>
      <rPr>
        <u/>
        <sz val="10"/>
        <rFont val="Times New Roman"/>
        <family val="1"/>
        <charset val="204"/>
      </rPr>
      <t xml:space="preserve"> № № ---                                                                                                                       </t>
    </r>
  </si>
  <si>
    <r>
      <rPr>
        <b/>
        <sz val="11"/>
        <rFont val="Times New Roman"/>
        <family val="1"/>
        <charset val="204"/>
      </rPr>
      <t xml:space="preserve">Примечание: </t>
    </r>
    <r>
      <rPr>
        <sz val="11"/>
        <rFont val="Times New Roman"/>
        <family val="1"/>
        <charset val="204"/>
      </rPr>
      <t xml:space="preserve">при приемо-сдаточных испытаниях и для целей сертификации проверяются переходные сопротивления контактных соединений защитных проводников, непрерывность которых измерением параметров  цепи  «фаза-нуль»  проверить  невозможно  (например,  проводники  основной  системы уравнивания потенциалов). Переходное сопротивление контактов должно быть не более 0,05 Ом. ПТЭЭП, табл. 28, пункт 28.5
Значение сопротивления металлосвязи между заземляющим болтом и каждой доступной прикосновению мет. нетоковедущей частью изделия, которая может оказаться под напряжением, не должно превышать 0,1Ом (без учёта сопротивления заземляющих проводников). ГОСТ 12.2.007.0-75 п.3.3.7. </t>
    </r>
  </si>
  <si>
    <t>Результаты измерений п.п. №№ 1÷368 соответствуют требованиям ПТЭЭП, табл. 28, пункт 28.5, ГОСТ 12.2.007.0-75 п.3.3.7.</t>
  </si>
  <si>
    <t xml:space="preserve">                       (наименование организации, предприятия)</t>
  </si>
  <si>
    <t>проверки сопротивления изоляции проводов, кабелей и обмоток электрических машин.</t>
  </si>
  <si>
    <t>°С.</t>
  </si>
  <si>
    <t>%</t>
  </si>
  <si>
    <r>
      <t>Цель измерений (испытаний)</t>
    </r>
    <r>
      <rPr>
        <b/>
        <u/>
        <sz val="8"/>
        <rFont val="Times New Roman"/>
        <family val="1"/>
        <charset val="204"/>
      </rPr>
      <t xml:space="preserve">                                                                            </t>
    </r>
  </si>
  <si>
    <t>Нормативные и технические документы, на соответствие требованиям которых проведены измерения (испытания):</t>
  </si>
  <si>
    <t>ПТЭЭП, прил. №3, раздел 6, п.6.2, раздел 28, п. 28.1.</t>
  </si>
  <si>
    <t>Наименование линий, электрических машин по проекту, рабочее напряжение.</t>
  </si>
  <si>
    <t>Марка провода, кабеля, коли-
чество жил сечение провода, кабеля. (мм²)</t>
  </si>
  <si>
    <t>Напряже-
ние мегаом-
метра (В).</t>
  </si>
  <si>
    <t>Допуст. сопрот. изоля-
ции не менее (МОм).</t>
  </si>
  <si>
    <t>Сопротивление изоляции, (МОм).</t>
  </si>
  <si>
    <t>Фазы</t>
  </si>
  <si>
    <t>Сопротивление изоляции, (МОм)</t>
  </si>
  <si>
    <t>А-В
L1-L2</t>
  </si>
  <si>
    <t>В-С
L2-L3</t>
  </si>
  <si>
    <t>A-C
L3-L1</t>
  </si>
  <si>
    <t>A-N
(PEN)
L1-N</t>
  </si>
  <si>
    <t>B-N
(PEN)
L2-N</t>
  </si>
  <si>
    <t>C-N
(PEN)
L3-N</t>
  </si>
  <si>
    <t>A-PE
L1-PE</t>
  </si>
  <si>
    <t>B-PE
L2-PE</t>
  </si>
  <si>
    <t>C-PE
L3-PE</t>
  </si>
  <si>
    <t xml:space="preserve">
N-PE</t>
  </si>
  <si>
    <t>Линия от</t>
  </si>
  <si>
    <t xml:space="preserve"> QF1</t>
  </si>
  <si>
    <t>ВВГнг-LS</t>
  </si>
  <si>
    <t>5х</t>
  </si>
  <si>
    <t>Зав. номер</t>
  </si>
  <si>
    <t>Орган государственной метрологической службы,
проводивший поверку</t>
  </si>
  <si>
    <t>Примечание:</t>
  </si>
  <si>
    <t>*Провод марки ПВС не соответствует по условиям применения.
*Провод марки ПУНП запрещён к применеию. Обоснование запрета применения проводов ПУНП на напряжение 220 или 250 В в электропроводках зданий и сооружений при ремонтах и строительстве дано в Технических циркулярах Ассоциации «Росэлектромонтаж», являющихся дополнением к ПУЭ (Правила устройства электроустановок). Введен в действие с 14.09.2007 г. Технический циркуляр № 17/2007. 
**Сечение токоведущих жил в указанной эл. проводке не соответствует ГОСТ Р 50571.5.52-2011.</t>
  </si>
  <si>
    <r>
      <t>Результаты измерений п.п. № №</t>
    </r>
    <r>
      <rPr>
        <sz val="12"/>
        <color indexed="10"/>
        <rFont val="Times New Roman"/>
        <family val="1"/>
        <charset val="204"/>
      </rPr>
      <t xml:space="preserve">1÷16 </t>
    </r>
    <r>
      <rPr>
        <sz val="12"/>
        <color indexed="8"/>
        <rFont val="Times New Roman"/>
        <family val="1"/>
        <charset val="204"/>
      </rPr>
      <t>соответствуют требованиям ПТЭЭП, прил. №3, раздел 6, п.6.2, раздел 28, п. 28.1.</t>
    </r>
  </si>
  <si>
    <t xml:space="preserve">                (наименование организации, предприятия)</t>
  </si>
  <si>
    <t xml:space="preserve">ПУЭ, п.1.8.37.1, табл. 1.8.34. ПУЭ, п.1.8.40.2. </t>
  </si>
  <si>
    <t>Марка провода, кабеля, коли-
чество жил сечение провода, кабеля. (мм²).</t>
  </si>
  <si>
    <t>Линия1 к</t>
  </si>
  <si>
    <t xml:space="preserve"> QS1.2</t>
  </si>
  <si>
    <t>АПвБбШп-1</t>
  </si>
  <si>
    <t>4х</t>
  </si>
  <si>
    <t>Линия2 к</t>
  </si>
  <si>
    <r>
      <t>Линия от 1ТТ№1</t>
    </r>
    <r>
      <rPr>
        <sz val="11"/>
        <rFont val="Calibri"/>
        <family val="2"/>
        <charset val="204"/>
      </rPr>
      <t>÷</t>
    </r>
    <r>
      <rPr>
        <sz val="11"/>
        <rFont val="Times New Roman"/>
        <family val="1"/>
        <charset val="204"/>
      </rPr>
      <t>3</t>
    </r>
  </si>
  <si>
    <t>ВВГнг(А)-FRLS</t>
  </si>
  <si>
    <t>ВВГнг(А)-LS</t>
  </si>
  <si>
    <t xml:space="preserve"> QS2.2</t>
  </si>
  <si>
    <r>
      <t>Линия от 2ТТ№1</t>
    </r>
    <r>
      <rPr>
        <sz val="11"/>
        <rFont val="Calibri"/>
        <family val="2"/>
        <charset val="204"/>
      </rPr>
      <t>÷</t>
    </r>
    <r>
      <rPr>
        <sz val="11"/>
        <rFont val="Times New Roman"/>
        <family val="1"/>
        <charset val="204"/>
      </rPr>
      <t>3</t>
    </r>
  </si>
  <si>
    <t xml:space="preserve"> 1QF1</t>
  </si>
  <si>
    <t xml:space="preserve"> 2QF2</t>
  </si>
  <si>
    <t xml:space="preserve"> 3QF1</t>
  </si>
  <si>
    <t>3х</t>
  </si>
  <si>
    <t xml:space="preserve"> 3QF2</t>
  </si>
  <si>
    <t xml:space="preserve"> 3QF3</t>
  </si>
  <si>
    <t xml:space="preserve"> 3QF4</t>
  </si>
  <si>
    <t>Линия1 от</t>
  </si>
  <si>
    <t xml:space="preserve"> 3QF5</t>
  </si>
  <si>
    <t xml:space="preserve"> 3QF6</t>
  </si>
  <si>
    <t xml:space="preserve"> 3QF7</t>
  </si>
  <si>
    <t>Линия2 от</t>
  </si>
  <si>
    <t xml:space="preserve"> 3QF8</t>
  </si>
  <si>
    <t xml:space="preserve"> 3QF9</t>
  </si>
  <si>
    <t xml:space="preserve"> 3QF13</t>
  </si>
  <si>
    <t xml:space="preserve"> 3QF14</t>
  </si>
  <si>
    <t xml:space="preserve"> 3QF15</t>
  </si>
  <si>
    <t xml:space="preserve"> 3QF17</t>
  </si>
  <si>
    <t xml:space="preserve"> 3QF18</t>
  </si>
  <si>
    <t xml:space="preserve"> 3QF20</t>
  </si>
  <si>
    <t xml:space="preserve"> 3QF21</t>
  </si>
  <si>
    <t xml:space="preserve"> 3QF23</t>
  </si>
  <si>
    <t xml:space="preserve"> 3QF24</t>
  </si>
  <si>
    <t xml:space="preserve"> 3QF25</t>
  </si>
  <si>
    <t xml:space="preserve"> QFб/№</t>
  </si>
  <si>
    <t xml:space="preserve"> 4QF1</t>
  </si>
  <si>
    <t xml:space="preserve"> 4QF2</t>
  </si>
  <si>
    <t xml:space="preserve"> 4QF3</t>
  </si>
  <si>
    <t xml:space="preserve"> 4QF4</t>
  </si>
  <si>
    <t xml:space="preserve"> 4QF5</t>
  </si>
  <si>
    <t xml:space="preserve"> 4QF6</t>
  </si>
  <si>
    <t xml:space="preserve"> 4QF7</t>
  </si>
  <si>
    <t xml:space="preserve"> 4QF8</t>
  </si>
  <si>
    <t xml:space="preserve"> 4QF9</t>
  </si>
  <si>
    <t xml:space="preserve"> 4QF10</t>
  </si>
  <si>
    <t xml:space="preserve"> 4QF11</t>
  </si>
  <si>
    <t xml:space="preserve"> 4QF12</t>
  </si>
  <si>
    <t xml:space="preserve"> 5QF1</t>
  </si>
  <si>
    <t xml:space="preserve"> 5QF2</t>
  </si>
  <si>
    <t xml:space="preserve"> 5QF3</t>
  </si>
  <si>
    <t xml:space="preserve"> 5QF4</t>
  </si>
  <si>
    <t xml:space="preserve"> 5QF5</t>
  </si>
  <si>
    <t xml:space="preserve"> 5QF6</t>
  </si>
  <si>
    <t xml:space="preserve"> 5QF7</t>
  </si>
  <si>
    <t xml:space="preserve"> 5QF8</t>
  </si>
  <si>
    <t xml:space="preserve"> 5QF9</t>
  </si>
  <si>
    <t xml:space="preserve"> 5QF10</t>
  </si>
  <si>
    <t>2х</t>
  </si>
  <si>
    <t xml:space="preserve"> 5QF11</t>
  </si>
  <si>
    <t xml:space="preserve"> 5QF12</t>
  </si>
  <si>
    <t xml:space="preserve"> 5QF13</t>
  </si>
  <si>
    <t xml:space="preserve"> 5QF14</t>
  </si>
  <si>
    <t xml:space="preserve"> 5QF15</t>
  </si>
  <si>
    <t xml:space="preserve"> 5QF16</t>
  </si>
  <si>
    <t xml:space="preserve"> 5QF17</t>
  </si>
  <si>
    <t xml:space="preserve"> 5QF18</t>
  </si>
  <si>
    <t xml:space="preserve"> 5QF20</t>
  </si>
  <si>
    <t xml:space="preserve"> 5QF21</t>
  </si>
  <si>
    <t xml:space="preserve"> 5QF23</t>
  </si>
  <si>
    <t xml:space="preserve"> 5QF26</t>
  </si>
  <si>
    <t xml:space="preserve"> 5QF28</t>
  </si>
  <si>
    <r>
      <t>Линия от 5ТТ№1</t>
    </r>
    <r>
      <rPr>
        <sz val="11"/>
        <rFont val="Calibri"/>
        <family val="2"/>
        <charset val="204"/>
      </rPr>
      <t>÷</t>
    </r>
    <r>
      <rPr>
        <sz val="11"/>
        <rFont val="Times New Roman"/>
        <family val="1"/>
        <charset val="204"/>
      </rPr>
      <t>3</t>
    </r>
  </si>
  <si>
    <t>Линия от 5QS</t>
  </si>
  <si>
    <t>Линия от ЯУР №1</t>
  </si>
  <si>
    <t>Линия от ЯУР №2</t>
  </si>
  <si>
    <t>Линия от ЯУР №3</t>
  </si>
  <si>
    <t>Линия от ЯУР №4</t>
  </si>
  <si>
    <t>Линия от ЯУР №5</t>
  </si>
  <si>
    <t>Линия от ЯУР №6</t>
  </si>
  <si>
    <t>Линия от ЯУР №7</t>
  </si>
  <si>
    <t>Линия от ЯУР №8</t>
  </si>
  <si>
    <t>Линия от ЯУР №9</t>
  </si>
  <si>
    <t>Линия от ЯУР №10</t>
  </si>
  <si>
    <t>Линия от ЯУР №11</t>
  </si>
  <si>
    <t>Линия от ЯУР №12</t>
  </si>
  <si>
    <t>Линия от ЯУР №13</t>
  </si>
  <si>
    <t>Линия от ЯУР №14</t>
  </si>
  <si>
    <t>Линия от ЯУР №15</t>
  </si>
  <si>
    <t>Линия от ЯУР №16</t>
  </si>
  <si>
    <t>Линия от ЯУР №17</t>
  </si>
  <si>
    <t>Линия от ЯУР №18</t>
  </si>
  <si>
    <t>Линия от ЯУР №19</t>
  </si>
  <si>
    <t>Линия от ЯУР №20</t>
  </si>
  <si>
    <t>Линия от ЯУР №21</t>
  </si>
  <si>
    <t>ВБбШв</t>
  </si>
  <si>
    <t xml:space="preserve"> 1QF2</t>
  </si>
  <si>
    <t xml:space="preserve"> 2QF1</t>
  </si>
  <si>
    <t xml:space="preserve"> 3QF22</t>
  </si>
  <si>
    <t xml:space="preserve"> 5QF19</t>
  </si>
  <si>
    <t xml:space="preserve"> 5QF22</t>
  </si>
  <si>
    <t xml:space="preserve"> 5QF24</t>
  </si>
  <si>
    <t xml:space="preserve"> 5QF25</t>
  </si>
  <si>
    <t>Линия от ЯУР №22</t>
  </si>
  <si>
    <t>Линия от ЯУР №23</t>
  </si>
  <si>
    <t>Линия от ЯУР №24</t>
  </si>
  <si>
    <t>Линия от ЯУР №25</t>
  </si>
  <si>
    <t>Линия от ЯУР №26</t>
  </si>
  <si>
    <t>Линия от ЯУР №27</t>
  </si>
  <si>
    <t>Линия от ЯУР №28</t>
  </si>
  <si>
    <t>Линия от ЯУР №29</t>
  </si>
  <si>
    <t>Линия от ЯУР №30</t>
  </si>
  <si>
    <t>Линия от ЯУР №31</t>
  </si>
  <si>
    <t>Линия от ЯУР №32</t>
  </si>
  <si>
    <t>Линия от ЯУР №33</t>
  </si>
  <si>
    <t>Линия от ЯУР №34</t>
  </si>
  <si>
    <t>Линия от ЯУР №35</t>
  </si>
  <si>
    <t>Линия от ЯУР №36</t>
  </si>
  <si>
    <t>Линия от ЯУР №37</t>
  </si>
  <si>
    <t>Линия от ЯУР №38</t>
  </si>
  <si>
    <t>Линия от ЯУР №39</t>
  </si>
  <si>
    <t>Линия от ЯУР №40</t>
  </si>
  <si>
    <t>Линия от ЯУР №41</t>
  </si>
  <si>
    <t>Линия от ЯУР №42</t>
  </si>
  <si>
    <t>Линия от ЯУР №43</t>
  </si>
  <si>
    <t>Линия от ЯУР №44</t>
  </si>
  <si>
    <t>Линия от ЯУР №45</t>
  </si>
  <si>
    <t>Линия от ЯУР №46</t>
  </si>
  <si>
    <t>Линия от ЯУР №47</t>
  </si>
  <si>
    <t>Линия от ЯУР №48</t>
  </si>
  <si>
    <t>Линия от ЯУР №49</t>
  </si>
  <si>
    <t>Линия от ЯУР №50</t>
  </si>
  <si>
    <t>Линия от ЯУР №51</t>
  </si>
  <si>
    <t>Линия от ЯУР №52</t>
  </si>
  <si>
    <t>Линия от ЯУР №53</t>
  </si>
  <si>
    <t>Линия от ЯУР №54</t>
  </si>
  <si>
    <t>Линия от ЯУР №55</t>
  </si>
  <si>
    <t>Линия от ЯУР №56</t>
  </si>
  <si>
    <t>Линия от ЯУР №57</t>
  </si>
  <si>
    <t>Линия от ЯУР №58</t>
  </si>
  <si>
    <t>Линия от ЯУР №59</t>
  </si>
  <si>
    <t>Линия от ЯУР №60</t>
  </si>
  <si>
    <t>Линия от ЯУР №61</t>
  </si>
  <si>
    <t>Линия от ЯУР №62</t>
  </si>
  <si>
    <t>Линия от ЯУР №63</t>
  </si>
  <si>
    <t>Линия от ЯУР №64</t>
  </si>
  <si>
    <t>Линия от ЯУР №65</t>
  </si>
  <si>
    <t>Линия от ЯУР №66</t>
  </si>
  <si>
    <t xml:space="preserve"> 3QF10</t>
  </si>
  <si>
    <t xml:space="preserve"> 3QF11</t>
  </si>
  <si>
    <t xml:space="preserve"> 3QF12</t>
  </si>
  <si>
    <t xml:space="preserve"> 5QF27</t>
  </si>
  <si>
    <t xml:space="preserve"> 5QF29</t>
  </si>
  <si>
    <t xml:space="preserve"> 5QF30</t>
  </si>
  <si>
    <t>Линия от ЯУР №67</t>
  </si>
  <si>
    <t>Линия от ЯУР №68</t>
  </si>
  <si>
    <t>Линия от ЯУР №69</t>
  </si>
  <si>
    <t>Линия от ЯУР №70</t>
  </si>
  <si>
    <t>Линия от ЯУР №71</t>
  </si>
  <si>
    <t>Линия от ЯУР №72</t>
  </si>
  <si>
    <t>Линия от ЯУР №73</t>
  </si>
  <si>
    <t>Линия от ЯУР №74</t>
  </si>
  <si>
    <t>Линия от ЯУР №75</t>
  </si>
  <si>
    <t>Линия от ЯУР №76</t>
  </si>
  <si>
    <t>Линия от ЯУР №77</t>
  </si>
  <si>
    <t>Линия от ЯУР №78</t>
  </si>
  <si>
    <t>Линия от ЯУР №79</t>
  </si>
  <si>
    <t>Линия от ЯУР №80</t>
  </si>
  <si>
    <t>Линия от ЯУР №81</t>
  </si>
  <si>
    <t>Линия от ЯУР №82</t>
  </si>
  <si>
    <t>Линия от ЯУР №83</t>
  </si>
  <si>
    <t>Линия от ЯУР №84</t>
  </si>
  <si>
    <t>Линия от ЯУР №85</t>
  </si>
  <si>
    <t>Линия от ЯУР №86</t>
  </si>
  <si>
    <t>Линия от ЯУР №87</t>
  </si>
  <si>
    <t>Линия от ЯУР №88</t>
  </si>
  <si>
    <t>Линия от ЯУР №89</t>
  </si>
  <si>
    <t>Линия от ЯУР №90</t>
  </si>
  <si>
    <t>Линия от ЯУР №91</t>
  </si>
  <si>
    <t>Линия от ЯУР №92</t>
  </si>
  <si>
    <t>Линия от ЯУР №93</t>
  </si>
  <si>
    <t>Линия от ЯУР №94</t>
  </si>
  <si>
    <t>Линия от ЯУР №95</t>
  </si>
  <si>
    <t>Линия от ЯУР №96</t>
  </si>
  <si>
    <t>Линия от ЯУР №97</t>
  </si>
  <si>
    <t>Линия от ЯУР №98</t>
  </si>
  <si>
    <t>Линия от ЯУР №99</t>
  </si>
  <si>
    <t>Линия от ЯУР №100</t>
  </si>
  <si>
    <t>Линия от ЯУР №101</t>
  </si>
  <si>
    <t>Линия от ЯУР №102</t>
  </si>
  <si>
    <t>Линия от ЯУР №103</t>
  </si>
  <si>
    <t>Линия от ЯУР №104</t>
  </si>
  <si>
    <t>Линия от ЯУР №105</t>
  </si>
  <si>
    <t>Линия к</t>
  </si>
  <si>
    <t>1QF1</t>
  </si>
  <si>
    <t>2QF1</t>
  </si>
  <si>
    <t>2QF2</t>
  </si>
  <si>
    <t>2QF3</t>
  </si>
  <si>
    <t>2QF6</t>
  </si>
  <si>
    <t>2QF7</t>
  </si>
  <si>
    <t>3QF1</t>
  </si>
  <si>
    <t>3QF4</t>
  </si>
  <si>
    <t>3QF5</t>
  </si>
  <si>
    <t>3QF6</t>
  </si>
  <si>
    <t>3QF8</t>
  </si>
  <si>
    <t>Результаты измерений п.п. № №1÷494 соответствуют требованиям ПУЭ, п.1.8.37.1, табл. 1.8.34; ПУЭ, п.1.8.40,2.</t>
  </si>
  <si>
    <t>проверки согласования параметров цепи «фаза – нуль» с характеристиками аппаратов защиты и непрерывности защитных проводников</t>
  </si>
  <si>
    <t>Цель измерений (испытаний)</t>
  </si>
  <si>
    <t xml:space="preserve"> (приёмо-сдаточные, сличительные, эксплуатационные, контрольные испытания, для целей сертификации) </t>
  </si>
  <si>
    <t xml:space="preserve">Нормативные и технические документы, на соответствие требованиям которых проведены измерения (испытания): </t>
  </si>
  <si>
    <t>ПТЭЭП Приложение 3. табл. 28.4.</t>
  </si>
  <si>
    <r>
      <t>1.</t>
    </r>
    <r>
      <rPr>
        <b/>
        <sz val="7"/>
        <rFont val="Times New Roman"/>
        <family val="1"/>
        <charset val="204"/>
      </rPr>
      <t xml:space="preserve">      </t>
    </r>
    <r>
      <rPr>
        <b/>
        <sz val="12"/>
        <rFont val="Times New Roman"/>
        <family val="1"/>
        <charset val="204"/>
      </rPr>
      <t>Результаты измерений:</t>
    </r>
  </si>
  <si>
    <t>Наименование защищаемого участка или номер защитного аппарата.</t>
  </si>
  <si>
    <t>Защитный аппарат
(предохранитель,
автоматический
выключатель).</t>
  </si>
  <si>
    <t>Измеренное значение
 сопротивления цепи
«фаза – нуль», (Ом).</t>
  </si>
  <si>
    <t>Измеренное
(расчётное) значение
тока однофазного
замыкания, (А).</t>
  </si>
  <si>
    <t>Iк.з. изм. (расч.)/Iн. пл. вст. (Iном. эл.
м. расц.) в соответствии с ПТЭЭП.</t>
  </si>
  <si>
    <t>Примечание.</t>
  </si>
  <si>
    <t>Iн.
авт.
 (А)</t>
  </si>
  <si>
    <t>Измеренное
(расчётное) значение
тока однофазного
замыкания, (А)</t>
  </si>
  <si>
    <t>Хар-ка
(в)</t>
  </si>
  <si>
    <t>Тип.</t>
  </si>
  <si>
    <t>Iном. тепл. рацепителя
 (А).</t>
  </si>
  <si>
    <t>I эл.
 м.
расц.
(Iн.
пл.
вст.)
А.</t>
  </si>
  <si>
    <t>Допустимое.</t>
  </si>
  <si>
    <t>Фактическое.</t>
  </si>
  <si>
    <t>Тепл.
расц.</t>
  </si>
  <si>
    <t>Эл. м.
расц.</t>
  </si>
  <si>
    <t>QF2</t>
  </si>
  <si>
    <t>SH201L</t>
  </si>
  <si>
    <r>
      <t>2.</t>
    </r>
    <r>
      <rPr>
        <b/>
        <sz val="7"/>
        <rFont val="Times New Roman"/>
        <family val="1"/>
        <charset val="204"/>
      </rPr>
      <t xml:space="preserve">      </t>
    </r>
    <r>
      <rPr>
        <b/>
        <sz val="12"/>
        <rFont val="Times New Roman"/>
        <family val="1"/>
        <charset val="204"/>
      </rPr>
      <t xml:space="preserve"> Проверка проведена приборами:</t>
    </r>
  </si>
  <si>
    <t>Обозначение типов расцепителей:</t>
  </si>
  <si>
    <r>
      <rPr>
        <b/>
        <sz val="10"/>
        <rFont val="Times New Roman"/>
        <family val="1"/>
        <charset val="204"/>
      </rPr>
      <t>1. В, С, D, L</t>
    </r>
    <r>
      <rPr>
        <sz val="10"/>
        <rFont val="Times New Roman"/>
        <family val="1"/>
        <charset val="204"/>
      </rPr>
      <t xml:space="preserve"> – тип мгновенного расцепления по ГОСТ Р 50345-2010.</t>
    </r>
  </si>
  <si>
    <t>3. НВВ – максимальный расцепитель тока с независимой выдержкой времени.</t>
  </si>
  <si>
    <t>2. ОВВ – максимальный расцепитель тока с обратнозависимой выдержкой времени.</t>
  </si>
  <si>
    <t>4. МД – максимальный расцепитель тока мгновенного действия.</t>
  </si>
  <si>
    <t>При проведении измерений проверено:</t>
  </si>
  <si>
    <r>
      <t>a)</t>
    </r>
    <r>
      <rPr>
        <sz val="7"/>
        <rFont val="Times New Roman"/>
        <family val="1"/>
        <charset val="204"/>
      </rPr>
      <t xml:space="preserve">       </t>
    </r>
    <r>
      <rPr>
        <sz val="10"/>
        <rFont val="Times New Roman"/>
        <family val="1"/>
        <charset val="204"/>
      </rPr>
      <t>Отсутствие предохранителей и автоматов в нулевом проводе.</t>
    </r>
  </si>
  <si>
    <r>
      <t>b)</t>
    </r>
    <r>
      <rPr>
        <sz val="7"/>
        <rFont val="Times New Roman"/>
        <family val="1"/>
        <charset val="204"/>
      </rPr>
      <t xml:space="preserve">       </t>
    </r>
    <r>
      <rPr>
        <sz val="10"/>
        <rFont val="Times New Roman"/>
        <family val="1"/>
        <charset val="204"/>
      </rPr>
      <t>Соответствие плавких вставок и уставок автоматических выключателей проекту и требованиям нормативной и технической документации.</t>
    </r>
  </si>
  <si>
    <r>
      <rPr>
        <b/>
        <sz val="12"/>
        <rFont val="Times New Roman"/>
        <family val="1"/>
        <charset val="204"/>
      </rPr>
      <t>Примечание:</t>
    </r>
    <r>
      <rPr>
        <sz val="10"/>
        <rFont val="Times New Roman"/>
        <family val="1"/>
        <charset val="204"/>
      </rPr>
      <t xml:space="preserve"> </t>
    </r>
  </si>
  <si>
    <t>*Сделать заключение о соответствии  согласования параметров цепи «фаза – нуль» с характеристиками аппаратов защиты и непрерывности защитных проводников не представляется возможным, т.к. данные групповые кабельные линии не защищены от токов КЗ и токов перегрузки. 
В качестве защиты указанных групповых кабельных линий и потребителей установлены УЗО, типа ВД1-63. (Быстродействующий защитный выключатель, реагирующий на дифференциальный ток, без встроенной защиты от сверхтоков и токов перегрузки.)*В конструкции данных аппаратов отсутствуют тепловой и эл. магнитный расцепители. 
**В конструкции данных аппаратов имеется только тепловой расцепитель.
***На данном аппарате отсутствуют технические характеристики. 
Длительно допустимый ток кабельных линий по п.п.№№5,8,9,10,12,13,14,18,22,23,26,29,30,37,40,44,45,51,130-140,146,148,175,
182-191,438,445,447,449-453,488,489,491,492,493,534-539,542,543,609,635,659,687,688,689,721,780,781,782 не соответствует In аппаратов, к которым они подключены.
**** На плавких вставках отсутствуют данные о In, а так же плавкие вставки зашунтированы перемычками из проволоки. Сделать заключение о соответствии  согласования параметров цепи «фаза – нуль» с характеристиками аппаратов защиты и непрерывности защитных проводников не представляется возможным, т.к. на месте плавких вставок предохранителей установлены перемычки, шунтирующие предохранители.
Не выполняется условие селективности по току между автоматическими выключателями QF3, QF12, QF13 и QF8, QF19;
В цепи нулевых рабочих проводников N групповых линий №3 и №8 включены автоматические выключатели QF14 и QF20; 
*Сделать заключение о соответствии  согласования параметров цепи «фаза – нуль» с характеристиками аппаратов защиты и непрерывности защитных проводников не представляется возможным, т.к. в ящике/рубильнике на месте плавких вставок предохранителей установлены перемычки, шунтирующие предохранители.</t>
  </si>
  <si>
    <t>Заключение:</t>
  </si>
  <si>
    <r>
      <t xml:space="preserve">Результаты измерений п.п. №№ </t>
    </r>
    <r>
      <rPr>
        <sz val="10"/>
        <color indexed="10"/>
        <rFont val="Times New Roman"/>
        <family val="1"/>
        <charset val="204"/>
      </rPr>
      <t xml:space="preserve">1÷14 </t>
    </r>
    <r>
      <rPr>
        <sz val="10"/>
        <color indexed="8"/>
        <rFont val="Times New Roman"/>
        <family val="1"/>
        <charset val="204"/>
      </rPr>
      <t xml:space="preserve">соответствуют требованиям ПТЭЭП, приложение 3, раздел 28, п.28.4.   </t>
    </r>
  </si>
  <si>
    <t>°С.   Влажность воздуха</t>
  </si>
  <si>
    <t>%.       Атмосферное давление</t>
  </si>
  <si>
    <t>ПУЭ, п.1.8.39 п/п 4, п.1.7.79, табл. 1.7.1.</t>
  </si>
  <si>
    <t>Проверяемый участок цепи, место установки аппарата защиты</t>
  </si>
  <si>
    <t>Аппарат защиты от сверхтока</t>
  </si>
  <si>
    <t>Измеренное значение сопротивления цепи «фаза – нуль», (Ом)</t>
  </si>
  <si>
    <t>Измеренное (расчётное) значение тока однофазного замыкания, (А)</t>
  </si>
  <si>
    <t>Время срабатывания аппарата защиты, (сек)</t>
  </si>
  <si>
    <t>Iн.
автомата</t>
  </si>
  <si>
    <t>Измеренное (расчётное) значение тока однофаз-го замыкания, (А)</t>
  </si>
  <si>
    <t>Хар-ка
автомата</t>
  </si>
  <si>
    <t xml:space="preserve">Типовое
обозначение
</t>
  </si>
  <si>
    <t xml:space="preserve">Тип
расцепителя
</t>
  </si>
  <si>
    <t>Номин. ток</t>
  </si>
  <si>
    <t>Диапазон тока срабатывания расцепителя короткого замыкания</t>
  </si>
  <si>
    <t>Допуст.</t>
  </si>
  <si>
    <t>По время-токовой хар-ке</t>
  </si>
  <si>
    <t>ВА99ML250</t>
  </si>
  <si>
    <t xml:space="preserve">OBB MD </t>
  </si>
  <si>
    <t>&lt; 5</t>
  </si>
  <si>
    <t>&lt; 0,02</t>
  </si>
  <si>
    <t>ВА47-100</t>
  </si>
  <si>
    <t>&lt; 0,4</t>
  </si>
  <si>
    <t>АВДТ-63</t>
  </si>
  <si>
    <t>AVERES</t>
  </si>
  <si>
    <t>Easy9</t>
  </si>
  <si>
    <t>IC60N</t>
  </si>
  <si>
    <t>ВА99ML100</t>
  </si>
  <si>
    <t>&lt;5</t>
  </si>
  <si>
    <t>ВА47-63</t>
  </si>
  <si>
    <t>Dekraft</t>
  </si>
  <si>
    <t xml:space="preserve">Выводы: </t>
  </si>
  <si>
    <r>
      <rPr>
        <b/>
        <sz val="12"/>
        <rFont val="Times New Roman"/>
        <family val="1"/>
        <charset val="204"/>
      </rPr>
      <t>Примечание:</t>
    </r>
    <r>
      <rPr>
        <sz val="10"/>
        <rFont val="Times New Roman"/>
        <family val="1"/>
        <charset val="204"/>
      </rPr>
      <t xml:space="preserve"> </t>
    </r>
  </si>
  <si>
    <t>Кратность тока срабатывания и время отключения защитных автоматов, указанных  в пунктах 1÷170 соответствуют требованиям ПУЭ, п.1.8.39 п/п 4, п.1.7.79, табл. 1.7.1.</t>
  </si>
  <si>
    <t xml:space="preserve">              (наименование организации, предприятия)</t>
  </si>
  <si>
    <t>проверки автоматических выключателей напряжением до 1000 В</t>
  </si>
  <si>
    <t xml:space="preserve">Прогрузка первичным током в соответствии с заводской инструкцией. ПУЭ п. 1.8.37. п.п. 3; ГОСТ Р 50345-2010; ГОСТ Р 50030.1-2010;
ГОСТ Р 50030.2-2010   </t>
  </si>
  <si>
    <t xml:space="preserve">Обозначение
 по схеме,
 место
 установки
</t>
  </si>
  <si>
    <t xml:space="preserve">Типовое обозначе-
ние (маркиров
ка)
</t>
  </si>
  <si>
    <t>Типы 
расцепителей</t>
  </si>
  <si>
    <t>Заданная выдержка
времени (для категор. В) (с)</t>
  </si>
  <si>
    <t>Номинальный ток (А)</t>
  </si>
  <si>
    <t>Уставка расцепителей</t>
  </si>
  <si>
    <t>Проверка расцепителя</t>
  </si>
  <si>
    <t>Высота
строки</t>
  </si>
  <si>
    <t xml:space="preserve"> перегрузки</t>
  </si>
  <si>
    <t>короткого замыкания</t>
  </si>
  <si>
    <t>токов перегрузки</t>
  </si>
  <si>
    <t>токов короткого замыкания</t>
  </si>
  <si>
    <t>токов перегрузки (А)</t>
  </si>
  <si>
    <t>токов короткого
замыкания (А)</t>
  </si>
  <si>
    <t>испытательный ток, (А)</t>
  </si>
  <si>
    <t xml:space="preserve">Время 
срабатыва
ния,
(с)
</t>
  </si>
  <si>
    <t>Длительность приложения
испытательного тока (с)</t>
  </si>
  <si>
    <t>испытательный ток несрабатывания, (А)</t>
  </si>
  <si>
    <t>реакция расцепителя, (+/-)</t>
  </si>
  <si>
    <t>испытательный ток срабатывания, (А)</t>
  </si>
  <si>
    <t xml:space="preserve">Допус-ти-
мое
</t>
  </si>
  <si>
    <t xml:space="preserve">Изме-
рен-
ное
</t>
  </si>
  <si>
    <t>ОВВ</t>
  </si>
  <si>
    <t xml:space="preserve"> MD </t>
  </si>
  <si>
    <t>26
25
23</t>
  </si>
  <si>
    <t xml:space="preserve"> QF2</t>
  </si>
  <si>
    <t>28
27
25</t>
  </si>
  <si>
    <t xml:space="preserve">МД </t>
  </si>
  <si>
    <t>3QF2</t>
  </si>
  <si>
    <t>3QF3</t>
  </si>
  <si>
    <t>3QF7</t>
  </si>
  <si>
    <t>16
15
14</t>
  </si>
  <si>
    <t xml:space="preserve"> 4QF13</t>
  </si>
  <si>
    <t>17
15
14</t>
  </si>
  <si>
    <t>21
19
17</t>
  </si>
  <si>
    <t>19
17
15</t>
  </si>
  <si>
    <t>22
20
18</t>
  </si>
  <si>
    <t>21
20
18</t>
  </si>
  <si>
    <t>22
21
19</t>
  </si>
  <si>
    <t>18
16
14</t>
  </si>
  <si>
    <t>23
21
19</t>
  </si>
  <si>
    <t>19
18
17</t>
  </si>
  <si>
    <t>28
27
24</t>
  </si>
  <si>
    <t>30
28
25</t>
  </si>
  <si>
    <t>24
23
21</t>
  </si>
  <si>
    <t>22
21
20</t>
  </si>
  <si>
    <t>29
28
26</t>
  </si>
  <si>
    <t>19
18
15</t>
  </si>
  <si>
    <t>17
16
14</t>
  </si>
  <si>
    <t>19
17
14</t>
  </si>
  <si>
    <t>22
20
17</t>
  </si>
  <si>
    <t>20
18
16</t>
  </si>
  <si>
    <t>18
17
14</t>
  </si>
  <si>
    <t>23
20
18</t>
  </si>
  <si>
    <t>22
21
18</t>
  </si>
  <si>
    <t>24
23
22</t>
  </si>
  <si>
    <t>24
22
20</t>
  </si>
  <si>
    <t>29
27
25</t>
  </si>
  <si>
    <t>27
25
23</t>
  </si>
  <si>
    <t>19
17
16</t>
  </si>
  <si>
    <t>21
20
19</t>
  </si>
  <si>
    <t>18
17
15</t>
  </si>
  <si>
    <t>20
19
18</t>
  </si>
  <si>
    <t>23
22
20</t>
  </si>
  <si>
    <t>21
20
17</t>
  </si>
  <si>
    <t>20
18
17</t>
  </si>
  <si>
    <t>24
23
20</t>
  </si>
  <si>
    <t>22
20
19</t>
  </si>
  <si>
    <t>26
24
21</t>
  </si>
  <si>
    <t>QFб/№</t>
  </si>
  <si>
    <t>28
27
26</t>
  </si>
  <si>
    <t>DEKraft</t>
  </si>
  <si>
    <t>23
23
22</t>
  </si>
  <si>
    <t>27
27
26</t>
  </si>
  <si>
    <t>3QF9</t>
  </si>
  <si>
    <t>Заводской
номер</t>
  </si>
  <si>
    <t xml:space="preserve">1.1. ОВВ - максимальный расцепитель тока с обратно-зависимой выдержкой времени.  </t>
  </si>
  <si>
    <t>1.2. НВВ - максимальный расцепитель тока с независимой выдержкой времени.</t>
  </si>
  <si>
    <t>1.3. МД - максимальный расцепитель тока мгновенного действия.</t>
  </si>
  <si>
    <t>1.4. В,C,D, и т.д. – тип мгновенного расцепителя по ГОСТ Р 50345-2010.</t>
  </si>
  <si>
    <t>Выводы:</t>
  </si>
  <si>
    <t xml:space="preserve">Результаты  измерений п.п №№1÷181 соответствует требованиям: прогрузка первичным током в соответствии с                                  </t>
  </si>
  <si>
    <t xml:space="preserve">заводской инструкцией; ПУЭ п. 1.8.37. п.п. 3; ГОСТ Р 50345-2010; ГОСТ Р 50030.1-2010; ГОСТ Р 50030.2-2010                               </t>
  </si>
  <si>
    <t>Проверки и испытание выключателей автоматических, управляемых дифференциальным током (УЗО)</t>
  </si>
  <si>
    <t xml:space="preserve">ГОСТ 31 601.2.1-2012; ГОСТ 31 601.2.2-2012; 
ГОСТ 31 225.2.1-2012; ГОСТ 31 225.2.2-2012; ПТЭЭП и утверждённые методики. </t>
  </si>
  <si>
    <t>Типовое обозначение УЗО</t>
  </si>
  <si>
    <t>Место установки по проекту</t>
  </si>
  <si>
    <t>Протокол №5
 проверки защиты от
сверхтока (для АВДТ)</t>
  </si>
  <si>
    <t>Номинальный ток
нагрузки, А</t>
  </si>
  <si>
    <t>Вид дифференциального
тока, (А,АС)</t>
  </si>
  <si>
    <t>Номинальный дифференциальный не отключающий ток IΔо, синусоидальный (мА)</t>
  </si>
  <si>
    <t>Номинальный дифференциальный отключающий ток IΔн, синусоидальный (мА)</t>
  </si>
  <si>
    <t>Минимальное время неотключения при 2IΔн</t>
  </si>
  <si>
    <t>Испытательный ток не срабатывания (0,5 IΔн) мА</t>
  </si>
  <si>
    <t>Реакция расцепителя
дифференциального тока (+,-)</t>
  </si>
  <si>
    <t>Испытательный ток
срабатывания (IΔн) (мА)</t>
  </si>
  <si>
    <t>Время срабатывания tср при IΔн, (с)</t>
  </si>
  <si>
    <t>Iн.
Нагрузки</t>
  </si>
  <si>
    <t>Допусти-мое</t>
  </si>
  <si>
    <t>Измерен-
ное</t>
  </si>
  <si>
    <t>~220В</t>
  </si>
  <si>
    <t>QF32</t>
  </si>
  <si>
    <t>АC</t>
  </si>
  <si>
    <t>3QF10</t>
  </si>
  <si>
    <t>3QF13</t>
  </si>
  <si>
    <t>3QF14</t>
  </si>
  <si>
    <t>3QF15</t>
  </si>
  <si>
    <t>3QF16</t>
  </si>
  <si>
    <t>3QF20</t>
  </si>
  <si>
    <t>3QF21</t>
  </si>
  <si>
    <t>3QF23</t>
  </si>
  <si>
    <t>АД-32</t>
  </si>
  <si>
    <t>~380В</t>
  </si>
  <si>
    <t>ЯУР №1</t>
  </si>
  <si>
    <t>0,026
0,025
0,024</t>
  </si>
  <si>
    <t>ЯУР №2</t>
  </si>
  <si>
    <t>0,025
0,024
0,023</t>
  </si>
  <si>
    <t>ЯУР №3</t>
  </si>
  <si>
    <t>0,027
0,026
0,025</t>
  </si>
  <si>
    <t>ЯУР №4</t>
  </si>
  <si>
    <t>0,024
0,024
0,023</t>
  </si>
  <si>
    <t>ЯУР №5</t>
  </si>
  <si>
    <t>ЯУР №6</t>
  </si>
  <si>
    <t>ЯУР №7</t>
  </si>
  <si>
    <t>ЯУР №8</t>
  </si>
  <si>
    <t>ЯУР №9</t>
  </si>
  <si>
    <t>ЯУР №10</t>
  </si>
  <si>
    <t>ЯУР №11</t>
  </si>
  <si>
    <t>ЯУР №12</t>
  </si>
  <si>
    <t>ЯУР №13</t>
  </si>
  <si>
    <t>ЯУР №14</t>
  </si>
  <si>
    <t>ЯУР №15</t>
  </si>
  <si>
    <t>ЯУР №16</t>
  </si>
  <si>
    <t>ЯУР №17</t>
  </si>
  <si>
    <t>ЯУР №18</t>
  </si>
  <si>
    <t>ЯУР №19</t>
  </si>
  <si>
    <t>ЯУР №20</t>
  </si>
  <si>
    <t>ЯУР №21</t>
  </si>
  <si>
    <t>Iidk</t>
  </si>
  <si>
    <t>QF 22</t>
  </si>
  <si>
    <t>QF6</t>
  </si>
  <si>
    <t>0,018
0,017
0,016</t>
  </si>
  <si>
    <t>3QF19</t>
  </si>
  <si>
    <t>0,024
0,023
0,022</t>
  </si>
  <si>
    <t>ЯУР №22</t>
  </si>
  <si>
    <t>ЯУР №23</t>
  </si>
  <si>
    <t>ЯУР №24</t>
  </si>
  <si>
    <t>ЯУР №25</t>
  </si>
  <si>
    <t>ЯУР №26</t>
  </si>
  <si>
    <t>ЯУР №27</t>
  </si>
  <si>
    <t>ЯУР №28</t>
  </si>
  <si>
    <t>ЯУР №29</t>
  </si>
  <si>
    <t>ЯУР №30</t>
  </si>
  <si>
    <t>ЯУР №31</t>
  </si>
  <si>
    <t>ЯУР №32</t>
  </si>
  <si>
    <t>ЯУР №33</t>
  </si>
  <si>
    <t>ЯУР №34</t>
  </si>
  <si>
    <t>ЯУР №35</t>
  </si>
  <si>
    <t>ЯУР №36</t>
  </si>
  <si>
    <t>ЯУР №37</t>
  </si>
  <si>
    <t>ЯУР №38</t>
  </si>
  <si>
    <t>ЯУР №39</t>
  </si>
  <si>
    <t>ЯУР №40</t>
  </si>
  <si>
    <t>ЯУР №41</t>
  </si>
  <si>
    <t>ЯУР №42</t>
  </si>
  <si>
    <t>0,028
0,027
0,026</t>
  </si>
  <si>
    <t>ЯУР №43</t>
  </si>
  <si>
    <t>ЯУР №44</t>
  </si>
  <si>
    <t>ЯУР №45</t>
  </si>
  <si>
    <t>ЯУР №46</t>
  </si>
  <si>
    <t>ЯУР №47</t>
  </si>
  <si>
    <t>ЯУР №48</t>
  </si>
  <si>
    <t>ЯУР №49</t>
  </si>
  <si>
    <t>ЯУР №50</t>
  </si>
  <si>
    <t>0,027
0,027
0,026</t>
  </si>
  <si>
    <t>0,027
0,025
0,024</t>
  </si>
  <si>
    <t>ЯУР №51</t>
  </si>
  <si>
    <t>ЯУР №52</t>
  </si>
  <si>
    <t>ЯУР №53</t>
  </si>
  <si>
    <t>ЯУР №54</t>
  </si>
  <si>
    <t>ЯУР №55</t>
  </si>
  <si>
    <t>ЯУР №56</t>
  </si>
  <si>
    <t>ЯУР №57</t>
  </si>
  <si>
    <t>ЯУР №58</t>
  </si>
  <si>
    <t>ЯУР №59</t>
  </si>
  <si>
    <t>ЯУР №60</t>
  </si>
  <si>
    <t>ЯУР №61</t>
  </si>
  <si>
    <t>ЯУР №62</t>
  </si>
  <si>
    <t>ЯУР №63</t>
  </si>
  <si>
    <t>ЯУР №64</t>
  </si>
  <si>
    <t>ЯУР №65</t>
  </si>
  <si>
    <t>ЯУР №66</t>
  </si>
  <si>
    <t>ЯУР №67</t>
  </si>
  <si>
    <t>ЯУР №68</t>
  </si>
  <si>
    <t>ЯУР №69</t>
  </si>
  <si>
    <t>ЯУР №70</t>
  </si>
  <si>
    <t>ЯУР №71</t>
  </si>
  <si>
    <t>ЯУР №72</t>
  </si>
  <si>
    <t>ЯУР №73</t>
  </si>
  <si>
    <t>ЯУР №74</t>
  </si>
  <si>
    <t>ЯУР №75</t>
  </si>
  <si>
    <t>ЯУР №76</t>
  </si>
  <si>
    <t>ЯУР №77</t>
  </si>
  <si>
    <t>ЯУР №78</t>
  </si>
  <si>
    <t>ЯУР №79</t>
  </si>
  <si>
    <t>ЯУР №80</t>
  </si>
  <si>
    <t>ЯУР №81</t>
  </si>
  <si>
    <t>ЯУР №82</t>
  </si>
  <si>
    <t>ЯУР №83</t>
  </si>
  <si>
    <t>ЯУР №84</t>
  </si>
  <si>
    <r>
      <t>Примечание:</t>
    </r>
    <r>
      <rPr>
        <b/>
        <u/>
        <sz val="12"/>
        <rFont val="Times New Roman"/>
        <family val="1"/>
        <charset val="204"/>
      </rPr>
      <t xml:space="preserve"> </t>
    </r>
  </si>
  <si>
    <t xml:space="preserve">УЗО, перечисленные  в п.п. №№ 1÷279 соответствуют требованиям ГОСТ 31 601.2.1-2012; ГОСТ 31 601.2.2-2012; 
ГОСТ 31 225.2.1-2012; ГОСТ 31 225.2.2-2012; ПТЭЭП и утверждённым методикам. </t>
  </si>
  <si>
    <t xml:space="preserve">                        Заказчик:</t>
  </si>
  <si>
    <t xml:space="preserve">                        Объект:</t>
  </si>
  <si>
    <t xml:space="preserve">                        Адрес:</t>
  </si>
  <si>
    <r>
      <t xml:space="preserve">                        Дата проведения измерений</t>
    </r>
    <r>
      <rPr>
        <b/>
        <sz val="12"/>
        <rFont val="Times New Roman"/>
        <family val="1"/>
        <charset val="204"/>
      </rPr>
      <t xml:space="preserve"> до:</t>
    </r>
  </si>
  <si>
    <t>проверки  сопротивлений заземлителей и заземляющих устройств;</t>
  </si>
  <si>
    <t xml:space="preserve">   Влажность воздуха</t>
  </si>
  <si>
    <t xml:space="preserve">      Атмосферное давление</t>
  </si>
  <si>
    <t>Нормативные и технические документы, на соответствие требованиям которых проведены измерения (испытания): ПУЭ  1.8.39, п.5. таблица1.8.38</t>
  </si>
  <si>
    <t>1. Вид грунта: суглинок;</t>
  </si>
  <si>
    <t>2. Характер грунта: средней влажности;</t>
  </si>
  <si>
    <t xml:space="preserve">3. Заземляющее устройство применяется для электроустановки:  до 1000 в; </t>
  </si>
  <si>
    <t>4. Режим нейтрали: глухозаземленная;</t>
  </si>
  <si>
    <t>5. У дельное сопротивление грунта: не определялось;</t>
  </si>
  <si>
    <t>Назначение заземлителя, заземляющего устройства</t>
  </si>
  <si>
    <t>Место измерения</t>
  </si>
  <si>
    <t>Расстояние до потенциального электрода, (м)</t>
  </si>
  <si>
    <t>Расстояние до токового электрода, (м)</t>
  </si>
  <si>
    <t>Сопротивление заземлителей (заземляющих устройств), (Ом)</t>
  </si>
  <si>
    <t>К попр.</t>
  </si>
  <si>
    <t>Доп.</t>
  </si>
  <si>
    <t>Измер.</t>
  </si>
  <si>
    <t>Привед.</t>
  </si>
  <si>
    <t>Совмещённый контур защитного заземляющего устройства и молниезащиты</t>
  </si>
  <si>
    <t>ВРУ-4.1. Вывод контура защитного заземляющего устройства и молниезащиты</t>
  </si>
  <si>
    <t>ВРУ-4.2. Вывод контура защитного заземляющего устройства и молниезащиты</t>
  </si>
  <si>
    <t>ВРУ-4.3. Вывод контура защитного заземляющего устройства и молниезащиты</t>
  </si>
  <si>
    <t>ВРУ-4.4. Вывод контура защитного заземляющего устройства и молниезащиты</t>
  </si>
  <si>
    <t>ВРУ-4.6. Вывод контура защитного заземляющего устройства и молниезащиты</t>
  </si>
  <si>
    <t>Орган гос. метрологической службы,
проводивший поверку.</t>
  </si>
  <si>
    <t xml:space="preserve">Примечание: </t>
  </si>
  <si>
    <t xml:space="preserve"> - вводы в здание шин от контура повторного заземления не обозначен соответствующим знаком. ПУЭ, п.1.7.118. 
 - сварные швы на полосе от контура защитного заземляющего устройства не обработаны противокоррозионным составом.
ПТЭЭП п.2.7.7</t>
  </si>
  <si>
    <r>
      <rPr>
        <b/>
        <sz val="12"/>
        <rFont val="Times New Roman"/>
        <family val="1"/>
        <charset val="204"/>
      </rPr>
      <t>Заключение:</t>
    </r>
    <r>
      <rPr>
        <sz val="12"/>
        <rFont val="Times New Roman"/>
        <family val="1"/>
        <charset val="204"/>
      </rPr>
      <t xml:space="preserve"> </t>
    </r>
    <r>
      <rPr>
        <u/>
        <sz val="12"/>
        <rFont val="Times New Roman"/>
        <family val="1"/>
        <charset val="204"/>
      </rPr>
      <t xml:space="preserve">Результаты измерений п.п. №№1÷5 соответствуют ПУЭ  1.8.39, п.5, таблица 1.8.38.  </t>
    </r>
  </si>
  <si>
    <t xml:space="preserve">    Протокол проверил:</t>
  </si>
  <si>
    <t>проверки  сопротивлений заземлителей и заземляющих устройств молниезащиты</t>
  </si>
  <si>
    <t>Нормативные и технические документы, на соответствие требованиям которых проведены измерения (испытания): 
РД34.21.122-87, п.2.26 и ПУЭ  1.8.39. таблица1.8.38</t>
  </si>
  <si>
    <r>
      <t xml:space="preserve">1. Вид грунта: </t>
    </r>
    <r>
      <rPr>
        <u/>
        <sz val="12"/>
        <rFont val="Times New Roman"/>
        <family val="1"/>
        <charset val="204"/>
      </rPr>
      <t xml:space="preserve">суглинок;________________________________________________________________________________________     ____ </t>
    </r>
  </si>
  <si>
    <r>
      <t xml:space="preserve">2. Характер грунта: </t>
    </r>
    <r>
      <rPr>
        <u/>
        <sz val="12"/>
        <rFont val="Times New Roman"/>
        <family val="1"/>
        <charset val="204"/>
      </rPr>
      <t xml:space="preserve">средней влажности;__________________________________________________________________________________ </t>
    </r>
  </si>
  <si>
    <t>(влажный, средней влажности, сухой)</t>
  </si>
  <si>
    <t xml:space="preserve">3. Кол-во осадков, предшествующее моменту измерения в течение 3-х дней:_ большие_________________________                 ______    </t>
  </si>
  <si>
    <t xml:space="preserve">                                                                                                          (очень большие, большие, незначительные)</t>
  </si>
  <si>
    <r>
      <t>4. Категория защиты:</t>
    </r>
    <r>
      <rPr>
        <u/>
        <sz val="12"/>
        <rFont val="Times New Roman"/>
        <family val="1"/>
        <charset val="204"/>
      </rPr>
      <t>________________________________________III_____________________________  __________________________</t>
    </r>
  </si>
  <si>
    <t>(1, 2, 3)</t>
  </si>
  <si>
    <t>Тип молниеприёмника,
 их количество</t>
  </si>
  <si>
    <t>Кол-во
токоотводов</t>
  </si>
  <si>
    <t>Тип ЗУ
(совмещённое, отдельное)</t>
  </si>
  <si>
    <t>Сечение
 (диаметр)
токоотводов</t>
  </si>
  <si>
    <t>Состояние сварных соединений</t>
  </si>
  <si>
    <t>Rпер. болтовых соединений</t>
  </si>
  <si>
    <t>Сопротивление ЗУ</t>
  </si>
  <si>
    <t>Заключение</t>
  </si>
  <si>
    <t xml:space="preserve">в воздухе </t>
  </si>
  <si>
    <t>в земле</t>
  </si>
  <si>
    <t>Молниеприёмная сетка</t>
  </si>
  <si>
    <t>совмещённое</t>
  </si>
  <si>
    <t>оц. проволока Ø10мм</t>
  </si>
  <si>
    <t>Оц.ст.
40х4</t>
  </si>
  <si>
    <t>удовл.</t>
  </si>
  <si>
    <t>&lt; 0,05Ом</t>
  </si>
  <si>
    <t>1,1*</t>
  </si>
  <si>
    <t>Соответствует РД34.21.122-87, п.2.26.</t>
  </si>
  <si>
    <t>* место измерения: - ВРУ-4.6; вывод контура совмещённого защитного заземляющего устройства и молниезащиты.
 -  сварные швы на полосе от контура защитного заземляющего устройства не обработаны противокоррозионным составом.</t>
  </si>
  <si>
    <r>
      <rPr>
        <b/>
        <sz val="12"/>
        <rFont val="Times New Roman"/>
        <family val="1"/>
        <charset val="204"/>
      </rPr>
      <t>Заключение:</t>
    </r>
    <r>
      <rPr>
        <sz val="12"/>
        <rFont val="Times New Roman"/>
        <family val="1"/>
        <charset val="204"/>
      </rPr>
      <t xml:space="preserve"> </t>
    </r>
    <r>
      <rPr>
        <u/>
        <sz val="12"/>
        <rFont val="Times New Roman"/>
        <family val="1"/>
        <charset val="204"/>
      </rPr>
      <t>Результаты измерений п. №1</t>
    </r>
    <r>
      <rPr>
        <sz val="12"/>
        <color indexed="10"/>
        <rFont val="Times New Roman"/>
        <family val="1"/>
        <charset val="204"/>
      </rPr>
      <t xml:space="preserve"> </t>
    </r>
    <r>
      <rPr>
        <sz val="12"/>
        <color indexed="8"/>
        <rFont val="Times New Roman"/>
        <family val="1"/>
        <charset val="204"/>
      </rPr>
      <t xml:space="preserve">соответствуют РД34.21.122-87, п.2.26 и ПУЭ  1.8.39, п.5, таблица 1.8.38.  </t>
    </r>
  </si>
  <si>
    <t xml:space="preserve">            ПТЭЭП, п.1.7.2.: Устройство электроустановок должно соответствовать требованиям Правил устройства электроустановок,     строительных норм и правил, государственных стандартов, Правил безопасности труда и другой нормативно-технической документации.
            Организация эксплуатации и ремонта электроустановок должна соответствовать требованиям настоящих Правил, государственных стандартов, Правил безопасности при эксплуатации электроустановок и других нормативных актов по охране труда и технике безопасности. 
            ПТЭЭП, п.3.6.24.: Электрооборудование, забракованное при внешнем осмотре, независимо от результатов испытаний и измерений должно быть заменено или отремонтировано.  </t>
  </si>
  <si>
    <t>ВЕДОМОСТЬ ДЕФЕКТОВ</t>
  </si>
  <si>
    <t>по состоянию на</t>
  </si>
  <si>
    <t>№/№
п./п.</t>
  </si>
  <si>
    <t>Элемент электрооборудования, электроустановки.</t>
  </si>
  <si>
    <t>Наименование дефекта</t>
  </si>
  <si>
    <t>Проектная документация.
ВРУ-4.1; ВРУ-4.2; 
ВРУ-4.3; ВРУ-4.4; 
ВРУ-4.6</t>
  </si>
  <si>
    <t>Представленный проект соответствует НПД по эл. установкам жилых и общественных зданий. (СП 256.1325800-2016).
Изменения в электроустановке, выполненные в процессе эл. монтажа не отражены в представленном проекте. 
 ПТЭЭП, п.1.8.3, п.1.8.4.</t>
  </si>
  <si>
    <t>Эксплуатационная документация.
ВРУ-4.1; ВРУ-4.2; 
ВРУ-4.3; ВРУ-4.4; 
ВРУ-4.6</t>
  </si>
  <si>
    <t>В однолинейных эл. схемах и таблицах потребителей не отражены изменения, выпоненные в процессе эл. монтажа.
Соответствие электрических схем фактическим эксплуатационным должны проверяться не реже 1 раза в 2 года с отметкой на них о проверке. ПТЭЭП, п.1.8.5.</t>
  </si>
  <si>
    <t>ВРУ-4.1; ВРУ-4.2; 
ВРУ-4.3; ВРУ-4.4; 
ВРУ-4.6</t>
  </si>
  <si>
    <t>На момент проведения измерений прокладка и подключение кабелей к оконечным устройствам в эл. установке выполнены не полностью.</t>
  </si>
  <si>
    <t>Электрощитовые помещения. 
ВРУ-4.1; ВРУ-4.2; 
ВРУ-4.3; ВРУ-4.4; 
ВРУ-4.6</t>
  </si>
  <si>
    <t xml:space="preserve">На  дверях  эл. щитовых помещений отсутствует диспетчерское  наименование и знак электробезопасности «Осторожно! Электрическое напряжение». 
ПТЭЭП, п.2.2.20, ГОСТ 32396-2013, п.6.7.12. </t>
  </si>
  <si>
    <t>Помещения электрощитовых помещений не укомплектованы эл. защитными средствами и средствами индивидуальной защиты, защитными противопожарными и вспомогательными средствами и средствами  для оказания первой помощи пострадавшим от несчастных случаев. ПТЭЭП п.2.2.21.</t>
  </si>
  <si>
    <r>
      <t xml:space="preserve">Все внутренние проводящие элементы значительных размеров, такие как направляющие лифтов, краны, металлические полы, </t>
    </r>
    <r>
      <rPr>
        <b/>
        <u/>
        <sz val="11"/>
        <rFont val="Times New Roman"/>
        <family val="1"/>
        <charset val="204"/>
      </rPr>
      <t>рамы металлических дверей,</t>
    </r>
    <r>
      <rPr>
        <sz val="11"/>
        <rFont val="Times New Roman"/>
        <family val="1"/>
        <charset val="204"/>
      </rPr>
      <t xml:space="preserve"> трубы, кабельные лотки присоединяются к ближайшей общей шине или другому общему соединительному элементу по кратчайшему пути. Желательны и дополнительные соединения проводящих элементов. 
ИНСТРУКЦИЯ ПО УСТРОЙСТВУ МОЛНИЕЗАЩИТЫ ЗДАНИЙ, СООРУЖЕНИЙ И ПРОМЫШЛЕННЫХ КОММУНИКАЦИЙ СО 153-34.21.122-2003, п.4.4.2.
</t>
    </r>
  </si>
  <si>
    <t>Электрощитовые помещения. 
ВРУ-4.1; ВРУ-4.2; 
ВРУ-4.3; ВРУ-4.4;
 ВРУ-4.6</t>
  </si>
  <si>
    <t>Пыль грязь, мусор, посторонние  предметы  внутри эл. щитовых помещений. ПУЭ п.1.1.25, ПТЭЭП, п.2.2.17.</t>
  </si>
  <si>
    <t>ВРУ-4.1; ВРУ-4.2;
ВРУ-4.3; ВРУ-4.4; 
ВРУ-4.6</t>
  </si>
  <si>
    <t>Зажимы для РЕ и N проводников отходящих распределительных и групповых цепей следует маркировать порядковыми номерами. ГОСТ 32396-2013, п.6.4.6.</t>
  </si>
  <si>
    <t>На распаечных коробках отсутствует маркировка.</t>
  </si>
  <si>
    <t>ВРУ-4.3; ВП-1; ВП-2</t>
  </si>
  <si>
    <t>На шине РЕ имеются присоединения по два проводника под один зажим. ГОСТ 32396-2013, п.6.4.5.</t>
  </si>
  <si>
    <t>На мет. трубах для прокладки кабелей отсутствуют защитные манжеты, которые препятствуют повреждению изоляции.</t>
  </si>
  <si>
    <t>Места прохода проводов кабелей через стены, междуэтажные перекрытия или выхода их наружу, а так же резервные трубы для прокладки кабелей не соответствуют требованиям ПУЭ, п.2.1.58. (распространение огня).</t>
  </si>
  <si>
    <t>ВРУ-4.1; РП-3;
ВРУ-4.6; АВР-РП-3</t>
  </si>
  <si>
    <t xml:space="preserve">Не все автоматические выключатели имеют порядковые номера. ГОСТ 32395-2013, п.6.2.25; ГОСТ 32397-2013, п.6.2.25. </t>
  </si>
  <si>
    <t>ВРУ-4.2; РП-1/2;
ВРУ-4.3; ВП-1; ВП-2; 
РП-1/2; АВР; ВРУ-4.4; 
РП-1;</t>
  </si>
  <si>
    <t xml:space="preserve">Отсутствует маркировка входящих и отходящих групповых кабельных линий в панелях. ПТЭЭП п.2.4.5. </t>
  </si>
  <si>
    <t>ВРУ-4.3; РП-4/5</t>
  </si>
  <si>
    <t>На автоматических выключателях необходимо упорядочить порядковые номера.</t>
  </si>
  <si>
    <t>Эл. установочные изделия (светильники)</t>
  </si>
  <si>
    <t>Защитные РЕ проводники групповых линий освещения не подключены к монтажным платам светильников.</t>
  </si>
  <si>
    <t xml:space="preserve"> - вводы в здание шин от контура повторного заземления не обозначены соответствующим знаком. ПУЭ, п.1.7.118. 
 - сварные швы на полосе от контура защитного заземляющего устройства не обработаны противокоррозионным составом.
ПТЭЭП п.2.7.7</t>
  </si>
  <si>
    <t>Осмотр провели:</t>
  </si>
  <si>
    <t>рук. эл. лаборатории</t>
  </si>
  <si>
    <t>Ведомость дефектов   
проверил:</t>
  </si>
  <si>
    <t>проверки работоспособности системы АВР</t>
  </si>
  <si>
    <t>Паспорт АВР</t>
  </si>
  <si>
    <t>1.  Результаты проверки:</t>
  </si>
  <si>
    <t>Типовое обозначение АВР, место установки</t>
  </si>
  <si>
    <t>Тип реле контроля фаз</t>
  </si>
  <si>
    <t>Тип силовых контакторов (секционных выключателей)</t>
  </si>
  <si>
    <t>Напряжение срабатывания реле контроля фаз</t>
  </si>
  <si>
    <t>Время (задержка по времени) отключения основного ввода</t>
  </si>
  <si>
    <t>Время переключения с основного ввода на резервный (с)</t>
  </si>
  <si>
    <t>допустимое</t>
  </si>
  <si>
    <t>измеренное</t>
  </si>
  <si>
    <t>по паспорту</t>
  </si>
  <si>
    <t>АВР-1 (панель АВР)</t>
  </si>
  <si>
    <t>250А</t>
  </si>
  <si>
    <t>КТ 6633Г</t>
  </si>
  <si>
    <t>(0,6±0,05)Uн.ф.</t>
  </si>
  <si>
    <t>АВР-3 (панель АВР)</t>
  </si>
  <si>
    <t>63А</t>
  </si>
  <si>
    <t>АВВ СМ-РVN</t>
  </si>
  <si>
    <t>ABB A63-30</t>
  </si>
  <si>
    <t>0,1-10</t>
  </si>
  <si>
    <t>АВР-2 (щит ATI-250)</t>
  </si>
  <si>
    <t>250A</t>
  </si>
  <si>
    <t>Электронное
АТI-250</t>
  </si>
  <si>
    <t>ATI-250</t>
  </si>
  <si>
    <t>0-60</t>
  </si>
  <si>
    <t>№ аттестата</t>
  </si>
  <si>
    <t>графы №№8,9 заполняются при наличии требований энергосбытовой организации по задержке срабатывания АВР.</t>
  </si>
  <si>
    <t>Устройства АВР работают по принципу контроля напряжения на вводах, контроля включённого положения контакторов и обеспечивает функционирование согласно техническим требованиям и НТД.</t>
  </si>
  <si>
    <r>
      <t>Дата проведения измерений</t>
    </r>
    <r>
      <rPr>
        <b/>
        <sz val="12"/>
        <rFont val="Times New Roman"/>
        <family val="1"/>
        <charset val="204"/>
      </rPr>
      <t xml:space="preserve"> до:</t>
    </r>
  </si>
  <si>
    <t>Тепловизионный контроль контактных соединений эл. щитового оборудования.</t>
  </si>
  <si>
    <r>
      <rPr>
        <sz val="10"/>
        <rFont val="Symbol"/>
        <family val="1"/>
        <charset val="2"/>
      </rPr>
      <t>°</t>
    </r>
    <r>
      <rPr>
        <sz val="10"/>
        <rFont val="Times New Roman"/>
        <family val="1"/>
        <charset val="204"/>
      </rPr>
      <t>С.</t>
    </r>
  </si>
  <si>
    <t xml:space="preserve">  Влажность воздуха</t>
  </si>
  <si>
    <r>
      <t>Цель измерений (испытаний)</t>
    </r>
    <r>
      <rPr>
        <b/>
        <u/>
        <sz val="8"/>
        <rFont val="Times New Roman"/>
        <family val="1"/>
        <charset val="204"/>
      </rPr>
      <t xml:space="preserve">                                                                            </t>
    </r>
  </si>
  <si>
    <t>Нормативные и технические документы, на соответствие требованиям которых проведены измерения (испытания):
 ГОСТ 403-73; ГОСТ 10434-82</t>
  </si>
  <si>
    <t>Наименование объекта</t>
  </si>
  <si>
    <t>Этаж</t>
  </si>
  <si>
    <t>№ эл. щитовой</t>
  </si>
  <si>
    <t>№ панели, 
щита</t>
  </si>
  <si>
    <t>№
авт. выкл.</t>
  </si>
  <si>
    <t>Тип 
авт. выкл.</t>
  </si>
  <si>
    <r>
      <rPr>
        <sz val="18"/>
        <rFont val="Times New Roman"/>
        <family val="1"/>
        <charset val="204"/>
      </rPr>
      <t>t</t>
    </r>
    <r>
      <rPr>
        <vertAlign val="superscript"/>
        <sz val="12"/>
        <rFont val="Times New Roman"/>
        <family val="1"/>
        <charset val="204"/>
      </rPr>
      <t>0</t>
    </r>
    <r>
      <rPr>
        <vertAlign val="superscript"/>
        <sz val="12"/>
        <rFont val="Times New Roman"/>
        <family val="1"/>
        <charset val="204"/>
      </rPr>
      <t>C контактных соединений на момент измерений</t>
    </r>
  </si>
  <si>
    <t>2. Проверки проведены приборами:</t>
  </si>
  <si>
    <t xml:space="preserve">Заключение: В результате измерений, превышений температуры на контактных соединениях эл. щитового оборудования не 
                         выявлено. </t>
  </si>
  <si>
    <t>проверки целостности и фазировки жил кабелей.</t>
  </si>
  <si>
    <t>Нормативные и технические документы, на соответствие требованиям которых проведены измерения (испытания):
 ПУЭ, п.1.8.40, п.1</t>
  </si>
  <si>
    <t>Тип шинопровода, марка кабеля</t>
  </si>
  <si>
    <t>Обозначение шинопровода, номер кабельной линии по проекту</t>
  </si>
  <si>
    <t>Фаза А соответствует</t>
  </si>
  <si>
    <t>Фаза В соответствует</t>
  </si>
  <si>
    <t>Фаза С соответствует</t>
  </si>
  <si>
    <t>РТП-28009 (РТП-1)</t>
  </si>
  <si>
    <t>Секция 1</t>
  </si>
  <si>
    <t>АПвБШп(г) 4х185</t>
  </si>
  <si>
    <t xml:space="preserve">1.1.1 </t>
  </si>
  <si>
    <t xml:space="preserve"> + </t>
  </si>
  <si>
    <t>1.1.2</t>
  </si>
  <si>
    <t>1.1.3</t>
  </si>
  <si>
    <t>1.1.4</t>
  </si>
  <si>
    <t>1.1.5</t>
  </si>
  <si>
    <t>АПвБШп(г) 4х120</t>
  </si>
  <si>
    <t>1.1.6</t>
  </si>
  <si>
    <t>1.1.7</t>
  </si>
  <si>
    <t>1.1.8</t>
  </si>
  <si>
    <t>АПвБШп(г) 4х150</t>
  </si>
  <si>
    <t>1.1.9</t>
  </si>
  <si>
    <t>1.1.10</t>
  </si>
  <si>
    <t>Секция 2</t>
  </si>
  <si>
    <t xml:space="preserve">1.2.1 </t>
  </si>
  <si>
    <t>1.2.2</t>
  </si>
  <si>
    <t>1.2.3</t>
  </si>
  <si>
    <t>1.2.4</t>
  </si>
  <si>
    <t>1.2.5</t>
  </si>
  <si>
    <t>1.2.6</t>
  </si>
  <si>
    <t>1.2.7</t>
  </si>
  <si>
    <t>1.2.8</t>
  </si>
  <si>
    <t>1.2.9</t>
  </si>
  <si>
    <t>1.2.10</t>
  </si>
  <si>
    <t>РТП-28010 (РТП-2)</t>
  </si>
  <si>
    <t xml:space="preserve">2.1.1 </t>
  </si>
  <si>
    <t>2.1.2</t>
  </si>
  <si>
    <t>2.1.3</t>
  </si>
  <si>
    <t>АПвБШп(г) 4х240</t>
  </si>
  <si>
    <t>2.1.4</t>
  </si>
  <si>
    <t>2.1.5</t>
  </si>
  <si>
    <t xml:space="preserve">2.2.1 </t>
  </si>
  <si>
    <t>2.2.2</t>
  </si>
  <si>
    <t>2.2.3</t>
  </si>
  <si>
    <t>2.2.4</t>
  </si>
  <si>
    <t>2.2.5</t>
  </si>
  <si>
    <r>
      <rPr>
        <b/>
        <sz val="12"/>
        <rFont val="Times New Roman"/>
        <family val="1"/>
        <charset val="204"/>
      </rPr>
      <t>Заключение:</t>
    </r>
    <r>
      <rPr>
        <sz val="12"/>
        <rFont val="Times New Roman"/>
        <family val="1"/>
        <charset val="204"/>
      </rPr>
      <t xml:space="preserve"> </t>
    </r>
    <r>
      <rPr>
        <u/>
        <sz val="12"/>
        <rFont val="Times New Roman"/>
        <family val="1"/>
        <charset val="204"/>
      </rPr>
      <t>Результаты измерений п.п. №№</t>
    </r>
    <r>
      <rPr>
        <sz val="12"/>
        <color indexed="10"/>
        <rFont val="Times New Roman"/>
        <family val="1"/>
        <charset val="204"/>
      </rPr>
      <t>1÷30</t>
    </r>
    <r>
      <rPr>
        <sz val="12"/>
        <color indexed="8"/>
        <rFont val="Times New Roman"/>
        <family val="1"/>
        <charset val="204"/>
      </rPr>
      <t xml:space="preserve"> соответствуют ПУЭ, п.1.8.40, п.1</t>
    </r>
  </si>
  <si>
    <t>испытания кабелей на барабанах до прокладки на монтажной площадке.</t>
  </si>
  <si>
    <t>ПУЭ, п.1.8.40, п.п. 2.</t>
  </si>
  <si>
    <t>L кабеля на барабане (м) и рабочее напряжение.</t>
  </si>
  <si>
    <t>Напряже-
ние мегаом-
метра(В)</t>
  </si>
  <si>
    <t>Допуст. сопрот. изоля-
ции не менее (МОм)</t>
  </si>
  <si>
    <t>Сопротивление изоляции, (мОм)</t>
  </si>
  <si>
    <t>Барабан №14/218/Н</t>
  </si>
  <si>
    <t>305 метров</t>
  </si>
  <si>
    <t>АПвБШп(г)</t>
  </si>
  <si>
    <t>Барабан №14/112/Н</t>
  </si>
  <si>
    <t>Барабан №14/84/Н</t>
  </si>
  <si>
    <t>Барабан №14/252/Н</t>
  </si>
  <si>
    <t>Барабан №17а/59/Е</t>
  </si>
  <si>
    <t>670 метров</t>
  </si>
  <si>
    <t>Барабан №17а/111/Е</t>
  </si>
  <si>
    <t>Барабан №18/21/К</t>
  </si>
  <si>
    <t>380 метров</t>
  </si>
  <si>
    <t>Барабан №18/14/К</t>
  </si>
  <si>
    <t>Барабан №16/14/Л</t>
  </si>
  <si>
    <t>240 метров</t>
  </si>
  <si>
    <t>Барабан №16/20/Л</t>
  </si>
  <si>
    <t>Результаты измерений п.п. № №1÷10 соответствуют требованиям ПУЭ, п.1.8.40, п.п. 2.</t>
  </si>
  <si>
    <t>ПЕРЕЧЕНЬ ПРИМЕНЯЕМОГО ИСПЫТАТЕЛЬНОГО ОБОРУДОВАНИЯ (ИО)
 И СРЕДСТВ ИЗМЕРЕНИЙ (СИ)</t>
  </si>
  <si>
    <t>ЗАКЛЮЧЕНИЕ</t>
  </si>
  <si>
    <t>Электроустановка:</t>
  </si>
  <si>
    <t>По адресу:</t>
  </si>
  <si>
    <t>Протокол  проверил:</t>
  </si>
  <si>
    <t>электрических измерений однопарных и двухпарных кабелей</t>
  </si>
  <si>
    <t>ПТЭЭП, прил. №3.1, таблица 37, ГОСТ 31565-2012.</t>
  </si>
  <si>
    <t>№ кабеля</t>
  </si>
  <si>
    <t>Марка кабеля</t>
  </si>
  <si>
    <t>№№ пар кабеля</t>
  </si>
  <si>
    <t>ОБЩЕСТВО С ОГРАНИЧЕННОЙ ОТВЕТСТВЕННОСТЬЮ</t>
  </si>
  <si>
    <t>АВС</t>
  </si>
  <si>
    <t>В</t>
  </si>
  <si>
    <t>кол-во полюсов</t>
  </si>
  <si>
    <t>+
+
+</t>
  </si>
  <si>
    <t>+
+</t>
  </si>
  <si>
    <t>+</t>
  </si>
  <si>
    <t>ИК «ТМ-Электро»</t>
  </si>
  <si>
    <t>А</t>
  </si>
  <si>
    <t>С</t>
  </si>
  <si>
    <t>-
-
-</t>
  </si>
  <si>
    <t>-
-</t>
  </si>
  <si>
    <t>-</t>
  </si>
  <si>
    <t>Краткое наименование</t>
  </si>
  <si>
    <t>ООО ИК «ТМ-Электро»</t>
  </si>
  <si>
    <t>D</t>
  </si>
  <si>
    <t>ИСПЫТАТЕЛЬНАЯ ЛАБОРАТОРИЯ ЭЛЕКТРОУСТАНОВОК ЗДАНИЙ</t>
  </si>
  <si>
    <t>ПН-2</t>
  </si>
  <si>
    <t>Свидетельство о регистрации</t>
  </si>
  <si>
    <t>№ 7915</t>
  </si>
  <si>
    <t>Дата выдачи</t>
  </si>
  <si>
    <t xml:space="preserve">«25» ноября 2019 г. </t>
  </si>
  <si>
    <t>Действительно до</t>
  </si>
  <si>
    <t xml:space="preserve">«25» ноября 2022 г. </t>
  </si>
  <si>
    <t>Юридический адрес:</t>
  </si>
  <si>
    <t>Представленный проект соответствует НТД по эл. установкам жилых и общественных зданий. (СП 31-110-2003)</t>
  </si>
  <si>
    <t>Почтовый адрес:</t>
  </si>
  <si>
    <t>Представленное для испытаний электрооборудование по результатам осмотра и измерений  будет пригодно для безопасной эксплуатации после устранения недостатков, указанных  в  ведомости  дефектов и протоколах испытаний.</t>
  </si>
  <si>
    <t>Тел./факс:</t>
  </si>
  <si>
    <t xml:space="preserve">(499) 977-91-07 </t>
  </si>
  <si>
    <t>Представленное для испытаний электрооборудование по результатам осмотра и измерений соответствует нормативной и проектной документации.</t>
  </si>
  <si>
    <t>Руководитель электролаборатории:</t>
  </si>
  <si>
    <t>Кокшаров С.В.</t>
  </si>
  <si>
    <t>Представленное для испытаний электрооборудование по результатам осмотра и измерений соответствует нормативной документации, за исключением замечаний, указанных в ведомости дефектов.</t>
  </si>
  <si>
    <t>Инженер</t>
  </si>
  <si>
    <t>Тимонин Р.В.</t>
  </si>
  <si>
    <t>Электромонтаж не соответствует проекту.</t>
  </si>
  <si>
    <t>ЩЭ, ЩК и отходящие линии.</t>
  </si>
  <si>
    <t>Город и год протокола</t>
  </si>
  <si>
    <t>г. Москва 2020г.</t>
  </si>
  <si>
    <t>Щиты силовые и распределительные; вводные, распределительные и групповые линии.</t>
  </si>
  <si>
    <t>КОД ОКП:</t>
  </si>
  <si>
    <t>ВРУ №2 в составе: ВП-2; РП №2 в составе: панель ЩО, панель ЩАО,панель ЩБП, панель ЩБ;</t>
  </si>
  <si>
    <t xml:space="preserve">Протокол </t>
  </si>
  <si>
    <t>электропроводка (распределительные и групповые сети).</t>
  </si>
  <si>
    <t>ТЕХНИЧЕСКИЙ ОТЧЁТ</t>
  </si>
  <si>
    <t xml:space="preserve">ПРОГРАММА ЭКСПЛУАТАЦИОННЫХ ИСПЫТАНИЙ ЭЛЕКТРОУСТАНОВКИ </t>
  </si>
  <si>
    <t xml:space="preserve">ПРОГРАММА ПРИЕМОСДАТОЧНЫХ ИСПЫТАНИЙ ЭЛЕКТРОУСТАНОВКИ </t>
  </si>
  <si>
    <t>Заказчик:</t>
  </si>
  <si>
    <t>Отсутствует утверждённая и согласованная документация по эл. монтажу установки.</t>
  </si>
  <si>
    <t>Объект:</t>
  </si>
  <si>
    <t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t>
  </si>
  <si>
    <t>Частично представленные однолинейные эл. схемы не утверждены, не согласованы, имеют исправления.</t>
  </si>
  <si>
    <t>Адрес:</t>
  </si>
  <si>
    <t>Выполненный эл. монтаж и размещение эл. оборудования не соответствуют представленным схемам.</t>
  </si>
  <si>
    <t>Время проведения испытаний:</t>
  </si>
  <si>
    <t xml:space="preserve"> -</t>
  </si>
  <si>
    <t>Представленное для испытаний электрооборудование по результатам осмотра и измерений соответствует нормативной и проектной документации, за исключением замечаний, указанных в ведомости дефектов.</t>
  </si>
  <si>
    <t>Цель испытаний:</t>
  </si>
  <si>
    <t>приёмо-сдаточные</t>
  </si>
  <si>
    <t>Административно торговый комплекс БМВ</t>
  </si>
  <si>
    <t>для целей сертификации</t>
  </si>
  <si>
    <t>УЭРМ, ЩК, вводная и групповые линии и эл. установочные изделия.</t>
  </si>
  <si>
    <t>сличительные</t>
  </si>
  <si>
    <t>УЭРМ, электропроводки (питающие, распределительные и групповые сети), и эл. установочные изделия.</t>
  </si>
  <si>
    <t>контрольные</t>
  </si>
  <si>
    <t>ЩВР; вводная, распределительные и групповые кабельные линии и эл. установочные изделия.</t>
  </si>
  <si>
    <t>эксплуатационные</t>
  </si>
  <si>
    <t>ЩВР; электропроводки (питающие, распределительные и групповые сети); эл. установочные изделия.</t>
  </si>
  <si>
    <t>Дата проведения испытаний:</t>
  </si>
  <si>
    <t xml:space="preserve">Представленное для испытаний электрооборудование по результатам осмотра и измерений соответствует нормативной и проектной документации, за исключением замечаний, указанных в ведомости дефектов.
Не представлена согласованная проектная документация.
Изменения в электроустановке, выполненные в процессе эл. монтажа не отражены в представленном проекте. </t>
  </si>
  <si>
    <t>Получение заявки для проведения испытаний:</t>
  </si>
  <si>
    <t>09 июня 2020г.</t>
  </si>
  <si>
    <t>Дата проведения измерений до:</t>
  </si>
  <si>
    <t>Окончание испытаний:</t>
  </si>
  <si>
    <t>Пояснительная записка (дата составления)</t>
  </si>
  <si>
    <t>30 июня 2020г.</t>
  </si>
  <si>
    <t>Климатические условия при проведении измерений</t>
  </si>
  <si>
    <t>Изменения в электроустановке, выполненные в процессе эксплуатации, не отражены в эл. схемах и не подписаны ответственным за электрохозяйство. 
ПТЭЭП, п.1.8.3, п.1.8.4. 
Соответствие электрических схем фактическим эксплуатационным должны проверяться не реже 1раза в 2 года с отметкой на них о проверке. ПТЭЭП, п.1.8.5.</t>
  </si>
  <si>
    <t>Температура воздуха:</t>
  </si>
  <si>
    <r>
      <rPr>
        <sz val="10"/>
        <rFont val="Symbol"/>
        <family val="1"/>
        <charset val="2"/>
      </rPr>
      <t>°</t>
    </r>
    <r>
      <rPr>
        <sz val="10"/>
        <rFont val="Times New Roman"/>
        <family val="1"/>
        <charset val="204"/>
      </rPr>
      <t>С.</t>
    </r>
  </si>
  <si>
    <t>Влажность воздуха:</t>
  </si>
  <si>
    <t>%.</t>
  </si>
  <si>
    <t>Атмосферное давление:</t>
  </si>
  <si>
    <t xml:space="preserve"> мм.рт.ст.</t>
  </si>
  <si>
    <t>Наименование проектной организации</t>
  </si>
  <si>
    <t>ООО"ТМ-Электро"</t>
  </si>
  <si>
    <t xml:space="preserve">Свидетельство: </t>
  </si>
  <si>
    <t>№ 0678-2017-7707339217-П-011</t>
  </si>
  <si>
    <t>Выдано:</t>
  </si>
  <si>
    <t>19.01.2017 г.</t>
  </si>
  <si>
    <t>Представленный проект соответствует НПД по эл. установкам жилых и общественных зданий. (СП 31-110-2003).
Изменения в электроустановке, выполненные в процессе эл. монтажа не отражены в представленном проекте.  ПТЭЭП, п.1.8.3, п.1.8.4.
Представленное для испытаний электрооборудование по результатам осмотра и измерений соответствует нормативной и проектной документации, за исключением замечаний, указанных в ведомости дефектов.</t>
  </si>
  <si>
    <t xml:space="preserve">Действительно до </t>
  </si>
  <si>
    <t>без ограничения срока действия</t>
  </si>
  <si>
    <t>В результате проведения проверки эл. оборудования на соответствие нормативным документам установлено, что электроустановка в объеме, представленном к испытаниям, соответствует требованиям  НТД за исключением пунктов, указанных в ведомости дефектов.</t>
  </si>
  <si>
    <t>Наименование электромонтажной организации</t>
  </si>
  <si>
    <t>В результате анализа исполнительной документации и существующей схемы эл. установки, проверки соответствия электроустановки нормативной и проектной документации установлено, что электроустановка в объеме, представленном к испытаниям, соответствует требованиям  НТД за исключением пунктов, указанных в ведомости дефектов.</t>
  </si>
  <si>
    <t xml:space="preserve">Действительна до </t>
  </si>
  <si>
    <t>Измерения проведены приборами:</t>
  </si>
  <si>
    <t>№
п/п</t>
  </si>
  <si>
    <t>Тип</t>
  </si>
  <si>
    <t>Заводской номер</t>
  </si>
  <si>
    <t>Протокол
№</t>
  </si>
  <si>
    <t>Метрологические характеристики</t>
  </si>
  <si>
    <t>Дата поверки</t>
  </si>
  <si>
    <t>№ аттестата
(свидетельства)</t>
  </si>
  <si>
    <t>Орган государственной
метрологической службы,
проводивший поверку</t>
  </si>
  <si>
    <t>Диапазон измерения</t>
  </si>
  <si>
    <t>Погрешность</t>
  </si>
  <si>
    <t>последняя</t>
  </si>
  <si>
    <t>очередная</t>
  </si>
  <si>
    <t>MPI-520</t>
  </si>
  <si>
    <t>2,7,8</t>
  </si>
  <si>
    <t>0...400 Ом (0,01 Ом)</t>
  </si>
  <si>
    <t>± (2% R+3 е.м.р.)</t>
  </si>
  <si>
    <t>№80</t>
  </si>
  <si>
    <t>ООО НПК "АВИАПРИБОР"</t>
  </si>
  <si>
    <t>0…3 ГОм (1 кОм)</t>
  </si>
  <si>
    <t>± (3% Riso+8 е.м.р.)</t>
  </si>
  <si>
    <t>0-1999 Ом (0,01 Ом)
0,001...40кА (0,001кА)</t>
  </si>
  <si>
    <r>
      <t xml:space="preserve"> ± (5% Z</t>
    </r>
    <r>
      <rPr>
        <vertAlign val="subscript"/>
        <sz val="8"/>
        <rFont val="Times New Roman"/>
        <family val="1"/>
        <charset val="204"/>
      </rPr>
      <t>S</t>
    </r>
    <r>
      <rPr>
        <vertAlign val="superscript"/>
        <sz val="8"/>
        <rFont val="Times New Roman"/>
        <family val="1"/>
        <charset val="204"/>
      </rPr>
      <t>+5 е.м.р.)                     -∆I; +∆I;</t>
    </r>
  </si>
  <si>
    <t>0,1…1000 Ма(0,1мА)
0-300мс(1мс)</t>
  </si>
  <si>
    <r>
      <t>± 5% I∆n
± (2% t</t>
    </r>
    <r>
      <rPr>
        <vertAlign val="subscript"/>
        <sz val="8"/>
        <rFont val="Times New Roman"/>
        <family val="1"/>
        <charset val="204"/>
      </rPr>
      <t>А</t>
    </r>
    <r>
      <rPr>
        <vertAlign val="superscript"/>
        <sz val="8"/>
        <rFont val="Times New Roman"/>
        <family val="1"/>
        <charset val="204"/>
      </rPr>
      <t>+2 е.м.р.)</t>
    </r>
  </si>
  <si>
    <t>0÷500В</t>
  </si>
  <si>
    <t>±(2,0% и.в.+6 е.м.р.)</t>
  </si>
  <si>
    <t>ИВТМ-7</t>
  </si>
  <si>
    <r>
      <t>2</t>
    </r>
    <r>
      <rPr>
        <b/>
        <sz val="10"/>
        <rFont val="Calibri"/>
        <family val="2"/>
        <charset val="204"/>
      </rPr>
      <t>÷</t>
    </r>
    <r>
      <rPr>
        <b/>
        <sz val="10"/>
        <rFont val="Times New Roman"/>
        <family val="1"/>
        <charset val="204"/>
      </rPr>
      <t>6</t>
    </r>
  </si>
  <si>
    <r>
      <t xml:space="preserve">0-99 %
-20 +60 </t>
    </r>
    <r>
      <rPr>
        <vertAlign val="superscript"/>
        <sz val="8"/>
        <rFont val="Times New Roman"/>
        <family val="1"/>
        <charset val="204"/>
      </rPr>
      <t>0</t>
    </r>
    <r>
      <rPr>
        <vertAlign val="superscript"/>
        <sz val="8"/>
        <rFont val="Times New Roman"/>
        <family val="1"/>
        <charset val="204"/>
      </rPr>
      <t>С</t>
    </r>
  </si>
  <si>
    <r>
      <t xml:space="preserve">± 2%
± 0,2 </t>
    </r>
    <r>
      <rPr>
        <vertAlign val="superscript"/>
        <sz val="8"/>
        <rFont val="Times New Roman"/>
        <family val="1"/>
        <charset val="204"/>
      </rPr>
      <t>0</t>
    </r>
    <r>
      <rPr>
        <vertAlign val="superscript"/>
        <sz val="8"/>
        <rFont val="Times New Roman"/>
        <family val="1"/>
        <charset val="204"/>
      </rPr>
      <t>С</t>
    </r>
  </si>
  <si>
    <t>№78</t>
  </si>
  <si>
    <t>Барометр М 67</t>
  </si>
  <si>
    <r>
      <t>2</t>
    </r>
    <r>
      <rPr>
        <b/>
        <sz val="10"/>
        <rFont val="Calibri"/>
        <family val="2"/>
        <charset val="204"/>
      </rPr>
      <t>÷</t>
    </r>
    <r>
      <rPr>
        <b/>
        <sz val="10"/>
        <rFont val="Times New Roman"/>
        <family val="1"/>
        <charset val="204"/>
      </rPr>
      <t>9</t>
    </r>
  </si>
  <si>
    <t>610-790
 мм.рт.ст</t>
  </si>
  <si>
    <t>± 0,8 мм.рт.ст.</t>
  </si>
  <si>
    <t>№77</t>
  </si>
  <si>
    <t>РТ2048-02</t>
  </si>
  <si>
    <t>до 2000А</t>
  </si>
  <si>
    <t>±10%</t>
  </si>
  <si>
    <t>№209</t>
  </si>
  <si>
    <t>MIC-2500</t>
  </si>
  <si>
    <t>50,00 кОм…110,0 Гом
(0,01 кОм…0,1 Гом)</t>
  </si>
  <si>
    <t>± (3% и.в.+20 е.м.р.)</t>
  </si>
  <si>
    <t>№200</t>
  </si>
  <si>
    <t>Тепловизор
"TESTO 875-1"</t>
  </si>
  <si>
    <t>05608751</t>
  </si>
  <si>
    <t>В соответствии с  руководством по эксплуатации</t>
  </si>
  <si>
    <t xml:space="preserve"> - </t>
  </si>
  <si>
    <t>№82</t>
  </si>
  <si>
    <t>Тр-р тока измерительный лабораторный
 УТ Т-6М2</t>
  </si>
  <si>
    <t>0-260В, 9А</t>
  </si>
  <si>
    <t>№213</t>
  </si>
  <si>
    <t>Секундомер электрический 
ПВ-53Щ</t>
  </si>
  <si>
    <t>0,01с</t>
  </si>
  <si>
    <t>№208</t>
  </si>
  <si>
    <t>ЛАТР 
suntek I 500</t>
  </si>
  <si>
    <t>0-300B/4A</t>
  </si>
  <si>
    <t>приобретён 26.12.2018г.</t>
  </si>
  <si>
    <t>ИС-20/1</t>
  </si>
  <si>
    <t>2167.17/1988</t>
  </si>
  <si>
    <t>№79</t>
  </si>
  <si>
    <t>Testo 540</t>
  </si>
  <si>
    <t>39029382/203</t>
  </si>
  <si>
    <t>0…99999 Люкс, 0…93000 фут-свеча</t>
  </si>
  <si>
    <r>
      <t>(номин. Темп. 25</t>
    </r>
    <r>
      <rPr>
        <vertAlign val="superscript"/>
        <sz val="8"/>
        <rFont val="Times New Roman"/>
        <family val="1"/>
        <charset val="204"/>
      </rPr>
      <t>0</t>
    </r>
    <r>
      <rPr>
        <vertAlign val="superscript"/>
        <sz val="8"/>
        <rFont val="Times New Roman"/>
        <family val="1"/>
        <charset val="204"/>
      </rPr>
      <t xml:space="preserve">С, </t>
    </r>
    <r>
      <rPr>
        <sz val="8"/>
        <rFont val="Calibri"/>
        <family val="2"/>
        <charset val="204"/>
      </rPr>
      <t>±</t>
    </r>
    <r>
      <rPr>
        <sz val="9.1999999999999993"/>
        <rFont val="Times New Roman"/>
        <family val="1"/>
        <charset val="204"/>
      </rPr>
      <t>1 знач.</t>
    </r>
    <r>
      <rPr>
        <sz val="8"/>
        <rFont val="Times New Roman"/>
        <family val="1"/>
        <charset val="204"/>
      </rPr>
      <t>): 3% от изм. вел.</t>
    </r>
  </si>
  <si>
    <t>№220</t>
  </si>
  <si>
    <t>ИС-10</t>
  </si>
  <si>
    <t>№14133</t>
  </si>
  <si>
    <t>№214</t>
  </si>
  <si>
    <t xml:space="preserve">выдано Федеральной службой по </t>
  </si>
  <si>
    <t>экологическому, технологическому и атомному</t>
  </si>
  <si>
    <t xml:space="preserve">надзору. (Московское  межрегиональное </t>
  </si>
  <si>
    <t>территориальное  управление технологического</t>
  </si>
  <si>
    <t>и экологического  надзора)</t>
  </si>
  <si>
    <t>Срок действия:</t>
  </si>
  <si>
    <t>№</t>
  </si>
  <si>
    <t>ИСПЫТАНИЙ ЭЛЕКТРОУСТАНОВКИ ЗДАНИЙ</t>
  </si>
  <si>
    <t>(приёмо-сдаточные, для целей сертификации, сличительные, контрольные, эксплуатационные)</t>
  </si>
  <si>
    <t>Заказчик:</t>
  </si>
  <si>
    <t>Наименование объекта:</t>
  </si>
  <si>
    <t xml:space="preserve"> </t>
  </si>
  <si>
    <t>Адрес:</t>
  </si>
  <si>
    <t>Всего листов:</t>
  </si>
  <si>
    <t>МП</t>
  </si>
  <si>
    <t xml:space="preserve"> (подпись)</t>
  </si>
  <si>
    <t>Данный технический отчёт распространяется только на электроустановку, указанную в</t>
  </si>
  <si>
    <t>наименовании объекта и подвергнутую испытаниям. Перепечатка отчёта, снятие копий частично</t>
  </si>
  <si>
    <t xml:space="preserve"> или полностью, воспрещается без разрешения на то заказчика или </t>
  </si>
  <si>
    <t>Исправления и изменения не допускаются.</t>
  </si>
  <si>
    <t>(наименование организации, предприятия)</t>
  </si>
  <si>
    <t>Дата проведения измерений до:</t>
  </si>
  <si>
    <t>СПИСОК</t>
  </si>
  <si>
    <t xml:space="preserve">технической документации. </t>
  </si>
  <si>
    <t>№№
п/п</t>
  </si>
  <si>
    <t>Наименование</t>
  </si>
  <si>
    <t>№
протокола</t>
  </si>
  <si>
    <t>Количество листов</t>
  </si>
  <si>
    <t>Номер листа</t>
  </si>
  <si>
    <t>Список технической документации;</t>
  </si>
  <si>
    <t>Свидетельство о регистрации электролаборатории;</t>
  </si>
  <si>
    <t>Паспорт объекта;</t>
  </si>
  <si>
    <t>Программа испытаний;</t>
  </si>
  <si>
    <t>Протокол визуального осмотра;</t>
  </si>
  <si>
    <t>Протокол наличия цепи между заземленными электроустановками и элементами заземлённой установки;</t>
  </si>
  <si>
    <t>Протокол проверки сопротивления изоляции проводов, кабелей и обмоток электрических машин;</t>
  </si>
  <si>
    <t>Протокол проверки согласования параметров цепи «фаза – нуль» с характеристиками аппаратов защиты и непрерывности защитных проводников;</t>
  </si>
  <si>
    <t>Протокол проверки автоматических выключателей напряжением до 1000 В;</t>
  </si>
  <si>
    <t>Протокол проверки устройств защитного 
отключения (УЗО);</t>
  </si>
  <si>
    <t>Протокол проверки  сопротивлений заземлителей и заземляющих устройств;</t>
  </si>
  <si>
    <t>Протокол проверки  системы молниезащиты;</t>
  </si>
  <si>
    <t>Ведомость дефектов;</t>
  </si>
  <si>
    <t>Заключение;</t>
  </si>
  <si>
    <t>М.П.</t>
  </si>
  <si>
    <t>(подпись)</t>
  </si>
  <si>
    <t>Пояснительная записка;</t>
  </si>
  <si>
    <t>ПАСПОРТ ОБЪЕКТА</t>
  </si>
  <si>
    <t>1.</t>
  </si>
  <si>
    <t>Наименование заказчика:</t>
  </si>
  <si>
    <t>2.</t>
  </si>
  <si>
    <t xml:space="preserve">Адрес и характеристика объекта: </t>
  </si>
  <si>
    <t xml:space="preserve">электроустановка в составе: </t>
  </si>
  <si>
    <t>3.</t>
  </si>
  <si>
    <t>Наименование проектной организации:</t>
  </si>
  <si>
    <t>ООО "Проект СП и Ч"</t>
  </si>
  <si>
    <t>"SPEECH"</t>
  </si>
  <si>
    <t>Свидетельство:</t>
  </si>
  <si>
    <t>СРО №1105-2017-7813227829-П-3</t>
  </si>
  <si>
    <t>09.06.2017г.</t>
  </si>
  <si>
    <t>Действительно до:</t>
  </si>
  <si>
    <t>4.</t>
  </si>
  <si>
    <t>Наименование электромонтажной организации:</t>
  </si>
  <si>
    <t>5.</t>
  </si>
  <si>
    <t>Объект,
подвергаемый
испытанию
(проверке)</t>
  </si>
  <si>
    <t>Виды
 испытаний
(проверок)</t>
  </si>
  <si>
    <t>Измеряемые
(проверяемые)
параметры, ха-
рактеристики,
документация</t>
  </si>
  <si>
    <t xml:space="preserve">Нормативные
документы (НД)
</t>
  </si>
  <si>
    <t>Значения измеряемых
(проверяемых) параметров
по проекту, НД, данным
изготовителя</t>
  </si>
  <si>
    <t>Методика  испытаний
(проверки), измерений</t>
  </si>
  <si>
    <t>№
прото-
кола</t>
  </si>
  <si>
    <t>Примечание</t>
  </si>
  <si>
    <t>Электро-установка.</t>
  </si>
  <si>
    <t>Проверка соответствия смонтированной электроустановки и технологии выполнения электромонтажных работ проекту и нормативной документации.</t>
  </si>
  <si>
    <t>Наличие лицензии монтажной организации, документации изготовителей на комплектующие и установочные изделия, сертификатов на электрооборудование, указанные изготовителем, качество монтажа.</t>
  </si>
  <si>
    <t>ПУЭ, ГОСТ Р
50571.1-27-1993-
2003 г.г.
ГОСТ Р 51732-01,
Р51628-00, Р51326-
99, Р51327-99,
Р50030.2-99,
Р50345-99,
7746-01, 7396-89, 
10434-82, СниП
3.05.06-85, РД 34-
21.122-87,
Пр.Минэнерго от
30.06.03 №280,
ВСН 123-90.</t>
  </si>
  <si>
    <t>В соответствии с документацией, указанной в кол.4;5.</t>
  </si>
  <si>
    <t>Проверка производится внешним осмотром и измерением, при необходимости, расстояний, сечений токоведущих частей, сравнением комплектующих и установочных изделий, кабельной продукции, их технических характеристик, технологии монтажа, установки и расположения оборудования с проектом и требованиями нормативных документов.</t>
  </si>
  <si>
    <t xml:space="preserve">Отступления от проектных решений должны быть согласованы с проектной организацией. Демонтаж электроустановки и ее комплектующих сотрудниками ИЛЭЗ на 
всех этапах и видах испытаний не допускается. </t>
  </si>
  <si>
    <t>ЩР, груповые
сети.</t>
  </si>
  <si>
    <t>Измерение сопротивления изоляции, проверка электрической прочности.</t>
  </si>
  <si>
    <t>Сопротивление изоляции.</t>
  </si>
  <si>
    <t>ПУЭ, п.1.8.37.1, табл. 1.8.34; пр. сд.
ПТЭЭП, прил. №3, раздел 6, п.6.2;
раздел 28, п. 28.1; экспл.</t>
  </si>
  <si>
    <t>1. Сопротивление изоляции силовых кабелей напряжением до 1000 В должно быть не ниже  0,5 МОм.
2. Эл. проводки, в том числе осветительные не менее 0,5 МОм.</t>
  </si>
  <si>
    <t xml:space="preserve">п.2. В осветительных сетях должны быть вывинчены лампы, штепсельные розетки и выключатели присоединены.
п.3. Измерения производятся со всеми присоединенными аппаратами (катушки, контакторы, пускатели, выключатели, реле, приборы, вторичные обмотки трансформаторов напряжения и тока).
п.5. Производится при нагретом состоянии плиты.
п.6.  Производится при отсоединенных цепях. </t>
  </si>
  <si>
    <t>Если при внешнем осмотре выявлены повреждения, деформация изоляции или несоответствие ее состояния требованиям НД и изготовителя, не зависимо от результатов испытаний, такое оборудование подлежит замене.
При измерении сопротивления изоляции необходимо учитывать следующее: 
измерение сопротивления изоляции кабелей (за исключением кабелей бронированных) сечением до 16 мм² производится мегомметром на 1000 В, а выше 16 мм² и бронированных — мегаомметром на 2500 В; измерение сопротивления изоляции проводов всех сечений производится мегаомметром на 1000 В.
Если электропроводки, находящиеся в эксплуатации, имеют сопротивление изоляции менее 1 МОм, то заключение об их непригодности делается после испытания их переменным током промышленной частоты напряжением 1 кВ. (изоляция силовых и осветительных эл. проводок). Продолжительность испытания-1мин. Испытательное напряжение-1000В. промышленной частоты. ПТЭЭП, п.28.3/2</t>
  </si>
  <si>
    <t>3. Вторичные цепи распределительных устройств, цепи питания приводов выключателей и разъединителей, цепи управления, защиты, автоматики, телемеханики и т.п. не менее 1 МОм.</t>
  </si>
  <si>
    <t>4. Краны и лифты не менее 0,5 МОм.
5. Стационарные электроплиты не менее
1 МОм. 
6. Шинки постоянного тока и шинки напряжения на щитах управления не менее
10 МОм.</t>
  </si>
  <si>
    <t xml:space="preserve">7. Цепи управления, защиты, автоматики, телемеханики, возбуждения машин постоянного тока на напряжение                     500 - 1000В, присоединенных к главным цепям не менее 1 МОм.
8. Цепи, содержащие устройства с микроэлектронными элементами, рассчитанные на рабочее напряжение, В: 
до 60 не менее 0,5 МОм;
выше 60 не менее 0,5 МОм. </t>
  </si>
  <si>
    <t xml:space="preserve">
Аппараты 
защиты и
защитные
проводники.</t>
  </si>
  <si>
    <t>Проверка надежности срабатывания аппаратов защиты при системе питания ТN и непрерывности защитных проводников.</t>
  </si>
  <si>
    <t>Ток короткого замыкания или сопротивление петли фаза-нуль.</t>
  </si>
  <si>
    <t>ГОСТ Р
50571.16-99
(п.п.612.6; Е 612.2);
ПУЭ
(п.п. 1.8.39.2;
1.7.79)
ПТЭЭП
(приложение 3,
раздел 28, п.28.5).</t>
  </si>
  <si>
    <t>При замыкании фазного проводника на корпус или РЕ проводник должен возникнуть ток, вызывающий отключение питания за нормированное время: для групповых сетей и отдельных инженерных электроприемников – менее 0,4 с; для распределительных сетей – менее 5 с. Выполнение вышеуказанных условий обеспечивает непрерывность защитных проводников.</t>
  </si>
  <si>
    <t>Проверяется путем непосредственного измерения тока короткого замыкания или полного сопротивления петли фаза-нуль с последующим расчетом тока  КЗ на электроприемникиах и оконечных устройствах.</t>
  </si>
  <si>
    <t xml:space="preserve">2;4
</t>
  </si>
  <si>
    <t xml:space="preserve">Непрерывность проводников систем уравнивания потенциалов при невозможности измерения параметров цепи «фаза – нуль» проверяется в соответствии с ПУЭ, п.1.8.39.2; ПТЭЭП, п.28.5, разд.28, прил.3 (Не должно быть обрывов и неуд.контактов. Переход-ное сопротивление контактов должно быть не выше 0,05 Ом.
Значение сопротивления металлосвязи между заземляющим болтом и каждой доступной прикосновению мет. нетоковедущей частью изделия, которая может оказаться под напряжением, не должно превышать 0,1Ом (без учёта сопротивления заземляющих проводников). ГОСТ 12.2.007.0-75 п.3.3.7. </t>
  </si>
  <si>
    <t>Автоматические
выключатели
(АВ).</t>
  </si>
  <si>
    <t>Проверка расцепителей перегрузки и короткого замыкания.</t>
  </si>
  <si>
    <t>Токи и время срабатывания расцепителей короткого замыкания и перегрузки.</t>
  </si>
  <si>
    <t xml:space="preserve">ПУЭ п. 1.8.37. п.п. 3.
ГОСТ Р 50345-2010, 
ГОСТ Р 50030.1-2010
ГОСТ Р 50030.2-2010   </t>
  </si>
  <si>
    <t>Ток срабатывания расцепителя короткого замыкания должен находиться в пределах диапазона токов мгновенного расцепления, время его срабатывания – не более 0,1 с для АВ бытового и аналогичного назначения и не более 0,2 c для остальных АВ. Ток и время срабатывания расцепителя перегрузки должны соответствовать его время – токовой характеристике.</t>
  </si>
  <si>
    <t>Проверяется несрабатывание расцепителя короткого замыкания при подаче импульса испытательного тока, равного нижнему пределу диапазона токов мгновенного расцепления и длительностью 0,1 с(0,2 с) и его срабатывания при импульсе тока равного верхнему пределу диапазона токов мгновенного расцепления той же длительности. Расцепитель перегрузки проверяется путем измерения времени срабатывания АВ при испытательном токе меньше нижнего предела диапазона токов мгновенного расцепления и его сравнения с определенным по время–токовой характеристике.</t>
  </si>
  <si>
    <t>В электроустановках, выполненных по требованиям раздела 6, глав 7.1 и 7.2, проверяются все вводные и секционные выключатели, выключатели цепей аварийного освещения, пожарной сигнализации и автоматического пожаротушения, а также не менее 2% выключателей распределительных и групповых сетей.
В других электроустановках испытываются все вводные и секционные выключатели, выключатели цепей аварийного освещения, пожарной сигнализации и автоматического пожаротушения, а также не менее 1% остальных выключателей.
Проверка производится в соответствии с указаниями заводов-изготовителей. При выявлении выключателей, не отвечающих установленным требованиям, дополнительно проверяется удвоенное количестве выключателей.</t>
  </si>
  <si>
    <t>Устройство 
защитного
отключения
(УЗО).</t>
  </si>
  <si>
    <t>Проверка расцепителя дифференциального тока.</t>
  </si>
  <si>
    <t>Дифференциальный отключающий ток (I∆).</t>
  </si>
  <si>
    <t xml:space="preserve">ГОСТ Р 51327.1-2010;
</t>
  </si>
  <si>
    <t>Отключающий дифференциальный ток (I∆) должен находиться в пределах 0,5I∆n - I∆n.</t>
  </si>
  <si>
    <t>Проверяется несрабатывание расцепителя при I∆ = 0,5I∆n и 
срабатывание расцепителя при I∆ = I∆n.</t>
  </si>
  <si>
    <t>Дополнительно к измерениям проверяется нажатием кнопки «Тест».</t>
  </si>
  <si>
    <t>Заземляющие устройства.</t>
  </si>
  <si>
    <t>Измерение сопротивления заземляющих устройств.</t>
  </si>
  <si>
    <t>Сопротивление растеканию тока.</t>
  </si>
  <si>
    <t>ПТЭЭП, табл.36,
приложение 3.1.</t>
  </si>
  <si>
    <t>Электроустановки сетей напряжением до 1000В с глухозаземлённой нейтралью напряжением 380/220В должны иметь значение сопротивлений заземляющих устройств не более     4 Ом.</t>
  </si>
  <si>
    <t>Проверяется путем непосредственного измерения сопротивления заземляющих устройств, в соответствии с инструкцией по эксплуатации прибора и методикой испытаний.</t>
  </si>
  <si>
    <t>Сопротивление заземляющего устройства к которому присоединены нейтрали генератора или тр-ра должно быть не более 4 Ом при линейном напряжении 380В источника трёхфазного тока.
ПУЭ, п.1.7.101, п.1.8.39 п/п.5, таблица 1.8.38 п.п.3.</t>
  </si>
  <si>
    <t>ПОЯСНИТЕЛЬНАЯ ЗАПИСКА</t>
  </si>
  <si>
    <t>к техническому отчёту по измерению параметров электроустановки</t>
  </si>
  <si>
    <t>Дата:</t>
  </si>
  <si>
    <t>Настоящая работа проведена с целью проверки технического состояния электроустановки
и определения пригодности ее к дальнейшей эксплуатации.</t>
  </si>
  <si>
    <t>1. ОБЪЕМ ВЫПОЛНЕНИЯ РАБОТ:</t>
  </si>
  <si>
    <t>Визуальный осмотр электроустановки проводился на предмет соответствия нормам безопасности для электрооборудования: ПУЭ, ПТЭЭП, СНиПы, ГОСТы.</t>
  </si>
  <si>
    <t>Результаты осмотра отражены в протоколе</t>
  </si>
  <si>
    <t xml:space="preserve">Проверка наличия цепи между заземлённой электроустановкой и элементами заземления установки проводилась прибором типа МРI-520, заводской № 723895 на соответствие </t>
  </si>
  <si>
    <t xml:space="preserve">ПТЭЭП, приложение 3, раздел 28, п. 28.5. Результаты проверки отражены в </t>
  </si>
  <si>
    <t>протоколе</t>
  </si>
  <si>
    <t xml:space="preserve">Измерения сопротивления изоляции проводов и кабелей (питающие, </t>
  </si>
  <si>
    <t>распределительные и групповые сети) проводились приборами типа МРI-520,</t>
  </si>
  <si>
    <t xml:space="preserve"> заводской № 723895 на напряжение до1000 вольт и МIC-2500, заводской номер 
№ 248181 на напряжение до2500 вольт, на соответствие  ПТЭЭП,</t>
  </si>
  <si>
    <t xml:space="preserve">приложение 3,  раздел 28 п.28.1. </t>
  </si>
  <si>
    <t xml:space="preserve">Результаты измерений отражены в протоколе </t>
  </si>
  <si>
    <t>Проверка согласования параметров цепи "фаза-нуль" с характеристиками аппаратов защиты и непрерывности защитных проводников проводилась приборами MPI-520,</t>
  </si>
  <si>
    <t xml:space="preserve">заводской № 723895 на соответствие ПТЭЭП   приложение  3. раздел 28, п. 28.4. </t>
  </si>
  <si>
    <t>Результаты измерений отражены в протоколе</t>
  </si>
  <si>
    <t>Проверка и испытание автоматических выключателей (АВ) проводились приборами 
MPI-520, заводской № 723895 и РТ2048-02, заводской № 1241 на соответствие 
ПУЭ п. 3.1.8. Прогрузка первичным током в соответствии с заводской инструкцией;
 ПУЭ п. 1.8.37. п.п. 3; ГОСТ Р 50345-2010; ГОСТ 50030.2-2010.</t>
  </si>
  <si>
    <t xml:space="preserve"> Результаты измерений отражены в протоколе</t>
  </si>
  <si>
    <t xml:space="preserve">Проверка и испытание выключателей автоматических, управляемых </t>
  </si>
  <si>
    <t xml:space="preserve">дифференциальным током (УЗО) проводились пятикратным нажатием кнопки «ТЕСТ» </t>
  </si>
  <si>
    <t>согласно ПТЭЭП, приложение 3, раздел 28, п. 28.7; ГОСТ Р 51327.2010; ГОСТ Р 51327.2-2010; измерениями согласно методическим рекомендациям при проведении испытаний,</t>
  </si>
  <si>
    <t xml:space="preserve">прибором MPI-520 заводской № 723895. Результаты измерений отражены </t>
  </si>
  <si>
    <t xml:space="preserve">в протоколе </t>
  </si>
  <si>
    <t>Измерения сопротивления заземляющих устройств проводились прибором типа
МРI-520, заводской номер № 723895 на соответствие ПУЭ, п.1.7.101, п.1.8.39 п/п.5, таблица 1.8.38 п.п.3.</t>
  </si>
  <si>
    <t xml:space="preserve">Результаты измерений отражены в протоколах </t>
  </si>
  <si>
    <t>Тепловизионный контроль контактных соединений эл. щитового оборудования проводился тепловизором типа: "TESTO 875-1", заводской номер №2204412 на соответствие  ГОСТ 403-73; ГОСТ 10434-82.</t>
  </si>
  <si>
    <t xml:space="preserve">Замер освещённости на рабочих местах проводился прибором типа: "TESTO-540 ", заводской номер №39029382/203 на соответствие СП 52.13330.2011, СНИП 23-05-95.  </t>
  </si>
  <si>
    <t>2. НАЗНАЧЕНИЕ ОБЪЕКТА</t>
  </si>
  <si>
    <t>Объект относится к эл. установкам, расположенным в общественных зданиях.</t>
  </si>
  <si>
    <t xml:space="preserve">3. ТЕХНИЧЕСКАЯ ХАРАКТЕРИСТИКА ОБЪЕКТА </t>
  </si>
  <si>
    <t>Категория надёжности электроснабжения - вторая.</t>
  </si>
  <si>
    <t>Электроснабжение объекта осуществляется напряжением 380В от ТП-15983. 
Питание эл. щитов выполнено по трёхфазной четырёхпроводной и пятипроводной схемам. 
Групповые сети выполнены по трёхфазной и однофазой пятипроводной,  четырёхпроводной, трёхпроводной и двухпроводной схемам.</t>
  </si>
  <si>
    <t>Нейтраль питающего трансформатора глухозаземлённая.</t>
  </si>
  <si>
    <t>Схема внутреннего электроснабжения  выполнена  по системе заземления TN-С-S.</t>
  </si>
  <si>
    <t>Электропроводка выполнена кабелями и проводами марки: АВБбШв, ВВГнг, ПУНП, КГ,  АПВ, ПВС, ПВ1, ПВ3.</t>
  </si>
  <si>
    <t xml:space="preserve">Защита электрических цепей при ненормальных режимах работы осуществляется автоматическими выключателями типа: ВА47-29, S201, АЕ2046    
и устройствами дифференциальной защиты типа: ВД1-63.   </t>
  </si>
  <si>
    <t>4. ОСНОВНЫЕ ТРЕБОВАНИЯ НОРМ ПРОВЕДЕНИЯ ИСПЫТАНИЙ ЭЛЕКТРООБОРУДОВАНИЯ И АППАРАТОВ ЭЛЕКТРОУСТАНОВОК</t>
  </si>
  <si>
    <t>Технические требования, предъявляемые к силовым кабелям, эл. проводкам и электроустановкам напряжением до 1000 вольт должны удовлетворять требованиям правил устройства электроустановок – ПТЭЭП.</t>
  </si>
  <si>
    <t xml:space="preserve">Сопротивление изоляции силовых кабелей и эл. проводок, распределительных устройств, щитов и токопроводов напряжением до 1 кВ должно быть не менее 0,5 мОм. ПТЭЭП, приложение 3, раздел 6, п. 6.2., приложение 3.1, таблица №37.                                                                                                                                                                                                                                                                                                                                                                                                                                                                                                                                                                                </t>
  </si>
  <si>
    <t xml:space="preserve">При проверке наличия цепи между заземленной установкой и элементами заземленной установки не должно быть обрывов и неудовлетворительных контактов. Переходное сопротивление контактов должно быть не более 0,05 Ом. ПТЭЭП, приложение 3, раздел 28 п.28.5. 
Непрерывность проводников систем уравнивания потенциалов при невозможности измерения параметров цепи «фаза – нуль» проверяется в соответствии с 
ГОСТ 12.2.007.0-75 п.3.3.7.
Значение сопротивления металлосвязи между заземляющим болтом и каждой доступной прикосновению мет. нетоковедущей частью изделия, которая может оказаться под напряжением, не должно превышать 0,1Ом (без учёта сопротивления заземляющих проводников). ГОСТ 12.2.007.0-75 п.3.3.7.                                                                            </t>
  </si>
  <si>
    <t xml:space="preserve">При проверке срабатывания защиты в эл. установке до 1000 кВ с глухо-заземлённой нейтралью с целью обеспечения автоматом отключения аварийного участка, необходимо чтобы ток КЗ соответствовал требованиям ПТЭЭП, приложение 3., раздел 28, п.28.4, а время отключения соответствовало требованиям ПУЭ, табл.1.7.1.                                                                                            </t>
  </si>
  <si>
    <t xml:space="preserve">При проверке срабатывания автоматических выключателей напряжением до 1000В, ток срабатывания расцепителя короткого замыкания должен находиться в пределах диапазона токов мгновенного расцепления, время его срабатывания – не более 0,1 с для АВ бытового и аналогичного назначения и не более 0,2 c для остальных АВ. Ток и время срабатывания расцепителя перегрузки должны соответствовать его время – токовой характеристике.                                                            </t>
  </si>
  <si>
    <t xml:space="preserve">При проверке срабатывания устройств защитного отключения (УЗО), отключающий дифференциальный ток (I∆) должен находиться в пределах 0,5I∆n - I∆n.
Проверяется несрабатывание расцепителя при I∆ = 0,5I∆n и срабатывание расцепителя при I∆ = I∆n. Дополнительно к измерениям срабатывание проверяется нажатием кнопки «Тест».                                                                                             </t>
  </si>
  <si>
    <t>Электроустановки сетей напряжением до 1000В с глухозаземлённой нейтралью напряжением 380/220В должны иметь значение сопротивления заземляющих устройств  не более 4 Ом при линейном напряжении 380В источника трёхфазного тока.
ПУЭ, п.1.7.101, п.1.8.39 п/п.5, таблица 1.8.38 п.п.3.</t>
  </si>
  <si>
    <t xml:space="preserve">           5. РЕЗУЛЬТАТЫ ПРОВЕРКИ ЭЛ. ОБОРУДОВАНИЯ НА СООТВЕТСТВИЕ НОРМАТИВНЫМ ДОКУМЕНТАМ.                                               </t>
  </si>
  <si>
    <t>Проверил:</t>
  </si>
  <si>
    <t>рук. электролаборатории</t>
  </si>
  <si>
    <t>/Кокшаров С.В./</t>
  </si>
  <si>
    <t>(должность)</t>
  </si>
  <si>
    <t>визуального осмотра</t>
  </si>
  <si>
    <t>1. Анализ исполнительной/проектной документации и существующей схемы эл. установки.</t>
  </si>
  <si>
    <t>2. Проверка соответствия электроустановки нормативной и проектной документации.</t>
  </si>
  <si>
    <t>Наименование составных элементов электроустановки зданий.</t>
  </si>
  <si>
    <t>Нормативная документация и перечень пунктов, устанавливающих требования и значения проверяемых характеристик.</t>
  </si>
  <si>
    <t>Результат
осмотра.</t>
  </si>
  <si>
    <t>1. Щитовые помещения.</t>
  </si>
  <si>
    <t>ПУЭ: 1.1.33 -1.1.36; 7.1.28-7.1.31.</t>
  </si>
  <si>
    <t>Соответствуют
НТД, за исключением замечаний, указанных в ведомости дефектов.</t>
  </si>
  <si>
    <t>2. Распределительные устройства напряжением до 1000В.
2.1. Вводные и вводно-распределительные устройства (ВУ, ВРУ). 
2.2. Главные и вторичные распределительные щитки: 
групповые, этажные, квартирные.
2.3. Щиты и щитки для питания рекламного освещения, витрин, фасадов, наружного освещения и иллюминации, противопожарных устройств, систем диспетчеризации, световых указателей и огни светового ограждения, звуковой и другой сигнализации, силовых установок.</t>
  </si>
  <si>
    <t xml:space="preserve">ПУЭ: 1.8.34 (п.1); 4.1.3; 4.1.4; 4.1.6;
4.1.7; 4.1.11; 4.1.12-4.1.14; 4.1.21- 4.1.23; 
6.3.15-6.3.24; 7.1.22-7.1.28; 7.1.31; 7.1.34; 7.1.57. ГОСТ Р 51778-2001, п.6.2.24, 6.4.1. </t>
  </si>
  <si>
    <t>Соответствуют
НТД</t>
  </si>
  <si>
    <t>3. Устройства автоматического включения резервного питания (АВР).</t>
  </si>
  <si>
    <t>ПУЭ: 3.3.32.</t>
  </si>
  <si>
    <t>4. Вторичные цепи.</t>
  </si>
  <si>
    <t>ПУЭ: 1.8.34(п.1.2.6); 3.4.4; 3.4.5(п.п. 1, 4); 3.4.7; 3.4.9; 3.4.10; 3.4.12-3.4.14; 3.4.16.</t>
  </si>
  <si>
    <t>5. Измерительные трансформаторы.</t>
  </si>
  <si>
    <t>ПУЭ: 1.5.16; 1.5.18; 1.5.23; 1.5.36; 1.5.37.</t>
  </si>
  <si>
    <t>6. Приборы учета электроэнергии.</t>
  </si>
  <si>
    <t>ПУЭ: 1.5.15; 1.5.27;
1.5.29-1.5.31; 1.5.33; 1.5.35-1.5.38;
7.1.59-7.1.66.</t>
  </si>
  <si>
    <t>7. Аппараты защиты (защита электрических сетей до 1 кВ).</t>
  </si>
  <si>
    <t>ПУЭ: 1.8.34(п.п 1.3); 3.1.5-3.1.8; 6.1.34; 7.1.24-7.1.26;</t>
  </si>
  <si>
    <t>8. Электропроводки (питающие, распределительные и групповые сети).</t>
  </si>
  <si>
    <t>ПУЭ: 1.8.37 (п.1); 2.1.14-2.1.17; 2.1.21-2.1.24; 2.1.26; 2.1.28-2.1.30; 2.1.35; 2.1.37-2.1.40; 2.1.42-2.1.45; 2.1.47; 2.1.49; 2.1.50; 2.1.52; 2.1.54-2.1.61; 2.1.63; 2.1.64; 2.1.66-2.1.79; 7.1.21; 7.1.32-7.1.45</t>
  </si>
  <si>
    <t>9. Кабельные линии внутри зданий.</t>
  </si>
  <si>
    <t xml:space="preserve">ПУЭ: 1.3.15; 1.3.16; 1.8.40 (п.п1,2,7,13), 2.3.18; 2.3.20; 2.3.21; 2.3.23; 2.3.33; 2.3.40; 2.3.42; 2.3.48; 2.3.52; 2.3.65; 2.3.71; 2.3.72; 2.3.75; 2.3.109; 2.3.110; 2.3.120; 2.3.123; 2.3.124; 2.3.134; 2.3.135; 7.1.34; 7.1.42-7.1.44; </t>
  </si>
  <si>
    <t>10. Рекламное освещение.</t>
  </si>
  <si>
    <t xml:space="preserve">ПУЭ: 6.1.15; 6.4.1-6.4.18; </t>
  </si>
  <si>
    <t>11. Внутреннее освещение: осветительная арматура и патроны, электроустановочные изделия.</t>
  </si>
  <si>
    <t>ПУЭ: 6.1.10-6.1.14; 6.1.16-6.1.44; 6.6.1-6.6.31; 7.1.46-7.1.54;</t>
  </si>
  <si>
    <t>Соответствует
НТД, за исключением замечаний, указанных в ведомости дефектов.</t>
  </si>
  <si>
    <t>12. Заземляющие устройства.</t>
  </si>
  <si>
    <t xml:space="preserve">ПУЭ: 1.7.55; 1.7.61-1.7.63; 1.7.71-1.7.76; 1.7.78; 1.7.79; 1.7.80-1.7.87;
1.7.90-1.7.98; 1.8.39; 7.1.67-7.1.69; 7.1.87; 7.1.88; </t>
  </si>
  <si>
    <t>13. Система молниезащиты.</t>
  </si>
  <si>
    <t xml:space="preserve">РД 34.21.122-87 «Инструкция по устройству молниезащиты зданий и сооружений».
СО 153-34.21.122-2003, п.4.4.2.                </t>
  </si>
  <si>
    <t>Соответствует
НТД</t>
  </si>
  <si>
    <t>14. Маркировка элементов электроустановки, буквенно-цифровые и цветные маркировки токоведущих проводников, нулевых рабочих и защитных проводников, выводы аппаратов.</t>
  </si>
  <si>
    <t xml:space="preserve">ПУЭ: 1.1.29; 1.130; 2.1.31.
Проверка маркировки элементов электроустановок, буквенная, цифровая и цветовая маркировка токоведущих проводников, нулевых рабочих и защитных проводников, выводов аппаратов. </t>
  </si>
  <si>
    <r>
      <t>Заключение:</t>
    </r>
    <r>
      <rPr>
        <b/>
        <u/>
        <sz val="12"/>
        <rFont val="Times New Roman"/>
        <family val="1"/>
        <charset val="204"/>
      </rPr>
      <t xml:space="preserve"> </t>
    </r>
  </si>
  <si>
    <t>Испытания провели:</t>
  </si>
  <si>
    <t>(Ф.И.О.)</t>
  </si>
  <si>
    <t>инженер</t>
  </si>
  <si>
    <t>Протокол проверил:</t>
  </si>
  <si>
    <t>Частичная или полная перепечатка и размножение только с разрешения испытательной лаборатории.</t>
  </si>
  <si>
    <t>Исправления не допускаются. Протокол распространяется только на элементы электроустановки, подвергнутые проверке (испытаниям).</t>
  </si>
  <si>
    <t xml:space="preserve">проверки наличия цепи между заземлёнными установками </t>
  </si>
  <si>
    <t>и элементами заземлённой установки</t>
  </si>
  <si>
    <t>Температура воздуха</t>
  </si>
  <si>
    <t>Влажность воздуха</t>
  </si>
  <si>
    <t>Атмосферное давление</t>
  </si>
  <si>
    <t xml:space="preserve">Цель измерений (испытаний)                                                                            </t>
  </si>
  <si>
    <t xml:space="preserve"> (приёмо-сдаточные, сличительные, контрольные испытания, эксплуатационные, для целей сертификации) </t>
  </si>
  <si>
    <t>Нормативные и технические документы, на соответствие требованиям которых проведены измерения (испытания): ПТЭЭП, табл. 28, пункт 28.5, ГОСТ 12.2.007.0-75 п.3.3.7.</t>
  </si>
  <si>
    <t>1.  Результаты измерений.</t>
  </si>
  <si>
    <t>Месторасположение и наименование
электрооборудования.</t>
  </si>
  <si>
    <t>Количество проверенных элементов.</t>
  </si>
  <si>
    <r>
      <t>R</t>
    </r>
    <r>
      <rPr>
        <sz val="10"/>
        <rFont val="Times New Roman"/>
        <family val="1"/>
        <charset val="204"/>
      </rPr>
      <t>перех</t>
    </r>
    <r>
      <rPr>
        <sz val="12"/>
        <rFont val="Times New Roman"/>
        <family val="1"/>
        <charset val="204"/>
      </rPr>
      <t>. измеренное, (Ом).</t>
    </r>
  </si>
  <si>
    <t>Корпус №4</t>
  </si>
  <si>
    <t>ВРУ-4.1 (жильё/сек.1)</t>
  </si>
  <si>
    <t>Шина внутреннего контура заземления-проводник РЕ</t>
  </si>
  <si>
    <t>Мет. лотки для прокладки кабелей-проводник РЕ</t>
  </si>
  <si>
    <t>Монтажная плата светильника-проводник РЕ</t>
  </si>
  <si>
    <t>Защитный контакт розетки-проводник РЕ</t>
  </si>
  <si>
    <t>ВП-1</t>
  </si>
  <si>
    <t>Корпус панели-проводник РЕ</t>
  </si>
  <si>
    <t>Двери панели-проводник РЕ</t>
  </si>
  <si>
    <t>Шина РЕ панели-проводник РЕ</t>
  </si>
  <si>
    <t>Вывод вторичной обмотки 1ТТ №1-проводник РЕ</t>
  </si>
  <si>
    <t>Вывод вторичной обмотки 1ТТ №2-проводник РЕ</t>
  </si>
  <si>
    <t>Вывод вторичной обмотки 1ТТ №3-проводник РЕ</t>
  </si>
  <si>
    <t>Вывод вторичной обмотки 1ТТ №4-проводник РЕ</t>
  </si>
  <si>
    <t>Вывод вторичной обмотки 1ТТ №5-проводник РЕ</t>
  </si>
  <si>
    <t>Вывод вторичной обмотки 1ТТ №6-проводник РЕ</t>
  </si>
  <si>
    <t>ВП-2</t>
  </si>
</sst>
</file>

<file path=xl/styles.xml><?xml version="1.0" encoding="utf-8"?>
<styleSheet xmlns="http://schemas.openxmlformats.org/spreadsheetml/2006/main">
  <numFmts count="2">
    <numFmt numFmtId="172" formatCode="_-* #,##0.00_р_._-;\-* #,##0.00_р_._-;_-* &quot;-&quot;??_р_._-;_-@_-"/>
    <numFmt numFmtId="173" formatCode="0.0"/>
  </numFmts>
  <fonts count="92">
    <font>
      <sz val="10"/>
      <color rgb="FF000000"/>
      <name val="Arial Cyr"/>
      <family val="2"/>
      <charset val="204"/>
    </font>
    <font>
      <sz val="11"/>
      <color indexed="8"/>
      <name val="Times New Roman"/>
      <family val="1"/>
      <charset val="204"/>
    </font>
    <font>
      <b/>
      <sz val="16"/>
      <color indexed="8"/>
      <name val="Times New Roman"/>
      <family val="1"/>
      <charset val="204"/>
    </font>
    <font>
      <sz val="10"/>
      <color indexed="8"/>
      <name val="Times New Roman"/>
      <family val="1"/>
      <charset val="204"/>
    </font>
    <font>
      <sz val="12"/>
      <color indexed="8"/>
      <name val="Times New Roman"/>
      <family val="1"/>
      <charset val="204"/>
    </font>
    <font>
      <b/>
      <u/>
      <sz val="12"/>
      <color indexed="8"/>
      <name val="Times New Roman"/>
      <family val="1"/>
      <charset val="204"/>
    </font>
    <font>
      <sz val="12"/>
      <color indexed="10"/>
      <name val="Times New Roman"/>
      <family val="1"/>
      <charset val="204"/>
    </font>
    <font>
      <b/>
      <sz val="10"/>
      <color indexed="8"/>
      <name val="Arial Cyr"/>
      <family val="2"/>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sz val="10"/>
      <color indexed="8"/>
      <name val="Symbol"/>
      <family val="1"/>
      <charset val="2"/>
    </font>
    <font>
      <sz val="12"/>
      <color indexed="8"/>
      <name val="Calibri"/>
      <family val="2"/>
      <charset val="204"/>
    </font>
    <font>
      <vertAlign val="superscript"/>
      <sz val="12"/>
      <color indexed="8"/>
      <name val="Times New Roman"/>
      <family val="1"/>
      <charset val="204"/>
    </font>
    <font>
      <u/>
      <sz val="12"/>
      <color indexed="8"/>
      <name val="Times New Roman"/>
      <family val="1"/>
      <charset val="204"/>
    </font>
    <font>
      <b/>
      <sz val="14"/>
      <color indexed="8"/>
      <name val="Times New Roman"/>
      <family val="1"/>
      <charset val="204"/>
    </font>
    <font>
      <sz val="8"/>
      <color indexed="8"/>
      <name val="Times New Roman"/>
      <family val="1"/>
      <charset val="204"/>
    </font>
    <font>
      <sz val="9"/>
      <color indexed="8"/>
      <name val="Times New Roman"/>
      <family val="1"/>
      <charset val="204"/>
    </font>
    <font>
      <sz val="10"/>
      <color indexed="10"/>
      <name val="Arial Cyr"/>
      <family val="2"/>
      <charset val="204"/>
    </font>
    <font>
      <b/>
      <sz val="8"/>
      <color indexed="8"/>
      <name val="Times New Roman"/>
      <family val="1"/>
      <charset val="204"/>
    </font>
    <font>
      <sz val="8"/>
      <color indexed="8"/>
      <name val="Arial Cyr"/>
      <family val="2"/>
      <charset val="204"/>
    </font>
    <font>
      <sz val="12"/>
      <color indexed="8"/>
      <name val="Arial Cyr"/>
      <family val="2"/>
      <charset val="204"/>
    </font>
    <font>
      <sz val="20"/>
      <color indexed="8"/>
      <name val="Arial Cyr"/>
      <family val="2"/>
      <charset val="204"/>
    </font>
    <font>
      <vertAlign val="superscript"/>
      <sz val="11"/>
      <color indexed="8"/>
      <name val="Times New Roman"/>
      <family val="1"/>
      <charset val="204"/>
    </font>
    <font>
      <sz val="10"/>
      <color indexed="10"/>
      <name val="Times New Roman"/>
      <family val="1"/>
      <charset val="204"/>
    </font>
    <font>
      <u/>
      <sz val="10"/>
      <color indexed="8"/>
      <name val="Times New Roman"/>
      <family val="1"/>
      <charset val="204"/>
    </font>
    <font>
      <b/>
      <sz val="10"/>
      <color indexed="8"/>
      <name val="Times New Roman"/>
      <family val="1"/>
      <charset val="204"/>
    </font>
    <font>
      <sz val="8"/>
      <color indexed="10"/>
      <name val="Arial Cyr"/>
      <family val="2"/>
      <charset val="204"/>
    </font>
    <font>
      <b/>
      <u/>
      <sz val="18"/>
      <color indexed="8"/>
      <name val="Times New Roman"/>
      <family val="1"/>
      <charset val="204"/>
    </font>
    <font>
      <sz val="14"/>
      <color indexed="8"/>
      <name val="Times New Roman"/>
      <family val="1"/>
      <charset val="204"/>
    </font>
    <font>
      <b/>
      <u/>
      <sz val="14"/>
      <color indexed="8"/>
      <name val="Times New Roman"/>
      <family val="1"/>
      <charset val="204"/>
    </font>
    <font>
      <u/>
      <sz val="10"/>
      <color indexed="8"/>
      <name val="Arial Cyr"/>
      <family val="2"/>
      <charset val="204"/>
    </font>
    <font>
      <sz val="6"/>
      <color indexed="8"/>
      <name val="Times New Roman"/>
      <family val="1"/>
      <charset val="204"/>
    </font>
    <font>
      <sz val="16"/>
      <color indexed="8"/>
      <name val="Times New Roman"/>
      <family val="1"/>
      <charset val="204"/>
    </font>
    <font>
      <sz val="11"/>
      <color indexed="8"/>
      <name val="Arial Cyr"/>
      <family val="2"/>
      <charset val="204"/>
    </font>
    <font>
      <sz val="18"/>
      <color indexed="8"/>
      <name val="Times New Roman"/>
      <family val="1"/>
      <charset val="204"/>
    </font>
    <font>
      <b/>
      <sz val="11"/>
      <color indexed="8"/>
      <name val="Arial Cyr"/>
      <family val="2"/>
      <charset val="204"/>
    </font>
    <font>
      <b/>
      <u/>
      <sz val="10"/>
      <color indexed="8"/>
      <name val="Times New Roman"/>
      <family val="1"/>
      <charset val="204"/>
    </font>
    <font>
      <b/>
      <sz val="11"/>
      <color indexed="10"/>
      <name val="Times New Roman"/>
      <family val="1"/>
      <charset val="204"/>
    </font>
    <font>
      <b/>
      <sz val="20"/>
      <color indexed="8"/>
      <name val="Times New Roman"/>
      <family val="1"/>
      <charset val="204"/>
    </font>
    <font>
      <sz val="14"/>
      <color indexed="8"/>
      <name val="Arial Cyr"/>
      <family val="2"/>
      <charset val="204"/>
    </font>
    <font>
      <u/>
      <sz val="14"/>
      <color indexed="8"/>
      <name val="Times New Roman"/>
      <family val="1"/>
      <charset val="204"/>
    </font>
    <font>
      <u/>
      <sz val="13"/>
      <color indexed="8"/>
      <name val="Times New Roman"/>
      <family val="1"/>
      <charset val="204"/>
    </font>
    <font>
      <u/>
      <sz val="13"/>
      <color indexed="8"/>
      <name val="Arial Cyr"/>
      <family val="2"/>
      <charset val="204"/>
    </font>
    <font>
      <b/>
      <sz val="18"/>
      <color indexed="8"/>
      <name val="Times New Roman"/>
      <family val="1"/>
      <charset val="204"/>
    </font>
    <font>
      <vertAlign val="superscript"/>
      <sz val="6"/>
      <color indexed="8"/>
      <name val="Times New Roman"/>
      <family val="1"/>
      <charset val="204"/>
    </font>
    <font>
      <sz val="6"/>
      <color indexed="8"/>
      <name val="Arial Cyr"/>
      <family val="2"/>
      <charset val="204"/>
    </font>
    <font>
      <b/>
      <sz val="6"/>
      <color indexed="8"/>
      <name val="Times New Roman"/>
      <family val="1"/>
      <charset val="204"/>
    </font>
    <font>
      <sz val="16"/>
      <color indexed="8"/>
      <name val="Arial Cyr"/>
      <family val="2"/>
      <charset val="204"/>
    </font>
    <font>
      <u/>
      <sz val="16"/>
      <color indexed="8"/>
      <name val="Times New Roman"/>
      <family val="1"/>
      <charset val="204"/>
    </font>
    <font>
      <vertAlign val="superscript"/>
      <sz val="12"/>
      <color indexed="8"/>
      <name val="Cambria"/>
      <family val="1"/>
      <charset val="204"/>
    </font>
    <font>
      <vertAlign val="superscript"/>
      <sz val="10"/>
      <color indexed="8"/>
      <name val="Cambria"/>
      <family val="1"/>
      <charset val="204"/>
    </font>
    <font>
      <sz val="8"/>
      <color indexed="8"/>
      <name val="Arial"/>
      <family val="2"/>
      <charset val="204"/>
    </font>
    <font>
      <sz val="11"/>
      <color indexed="8"/>
      <name val="Arial"/>
      <family val="2"/>
      <charset val="204"/>
    </font>
    <font>
      <b/>
      <sz val="11"/>
      <color indexed="8"/>
      <name val="Arial"/>
      <family val="2"/>
      <charset val="204"/>
    </font>
    <font>
      <sz val="10"/>
      <color indexed="8"/>
      <name val="Courier New"/>
      <family val="3"/>
      <charset val="204"/>
    </font>
    <font>
      <sz val="12"/>
      <color indexed="8"/>
      <name val="Courier New"/>
      <family val="3"/>
      <charset val="204"/>
    </font>
    <font>
      <b/>
      <sz val="8"/>
      <color indexed="10"/>
      <name val="Arial"/>
      <family val="2"/>
      <charset val="204"/>
    </font>
    <font>
      <sz val="8"/>
      <color indexed="8"/>
      <name val="Courier New"/>
      <family val="3"/>
      <charset val="204"/>
    </font>
    <font>
      <b/>
      <sz val="8"/>
      <color indexed="8"/>
      <name val="Arial"/>
      <family val="2"/>
      <charset val="204"/>
    </font>
    <font>
      <b/>
      <sz val="17"/>
      <color indexed="8"/>
      <name val="Arial"/>
      <family val="2"/>
      <charset val="204"/>
    </font>
    <font>
      <u/>
      <sz val="12"/>
      <color indexed="10"/>
      <name val="Times New Roman"/>
      <family val="1"/>
      <charset val="204"/>
    </font>
    <font>
      <u/>
      <sz val="14"/>
      <color indexed="8"/>
      <name val="Arial Cyr"/>
      <family val="2"/>
      <charset val="204"/>
    </font>
    <font>
      <sz val="26"/>
      <color indexed="8"/>
      <name val="Arial Cyr"/>
      <family val="2"/>
      <charset val="204"/>
    </font>
    <font>
      <sz val="10"/>
      <color indexed="8"/>
      <name val="Arial Cyr"/>
      <family val="2"/>
      <charset val="204"/>
    </font>
    <font>
      <sz val="10"/>
      <name val="Symbol"/>
      <family val="1"/>
      <charset val="2"/>
    </font>
    <font>
      <sz val="10"/>
      <name val="Times New Roman"/>
      <family val="1"/>
      <charset val="204"/>
    </font>
    <font>
      <vertAlign val="subscript"/>
      <sz val="8"/>
      <name val="Times New Roman"/>
      <family val="1"/>
      <charset val="204"/>
    </font>
    <font>
      <vertAlign val="superscript"/>
      <sz val="8"/>
      <name val="Times New Roman"/>
      <family val="1"/>
      <charset val="204"/>
    </font>
    <font>
      <b/>
      <sz val="10"/>
      <name val="Calibri"/>
      <family val="2"/>
      <charset val="204"/>
    </font>
    <font>
      <b/>
      <sz val="10"/>
      <name val="Times New Roman"/>
      <family val="1"/>
      <charset val="204"/>
    </font>
    <font>
      <sz val="8"/>
      <name val="Calibri"/>
      <family val="2"/>
      <charset val="204"/>
    </font>
    <font>
      <sz val="9.1999999999999993"/>
      <name val="Times New Roman"/>
      <family val="1"/>
      <charset val="204"/>
    </font>
    <font>
      <sz val="8"/>
      <name val="Times New Roman"/>
      <family val="1"/>
      <charset val="204"/>
    </font>
    <font>
      <b/>
      <u/>
      <sz val="12"/>
      <name val="Times New Roman"/>
      <family val="1"/>
      <charset val="204"/>
    </font>
    <font>
      <sz val="12"/>
      <name val="Times New Roman"/>
      <family val="1"/>
      <charset val="204"/>
    </font>
    <font>
      <u/>
      <sz val="10"/>
      <name val="Times New Roman"/>
      <family val="1"/>
      <charset val="204"/>
    </font>
    <font>
      <b/>
      <sz val="11"/>
      <name val="Times New Roman"/>
      <family val="1"/>
      <charset val="204"/>
    </font>
    <font>
      <sz val="11"/>
      <name val="Times New Roman"/>
      <family val="1"/>
      <charset val="204"/>
    </font>
    <font>
      <b/>
      <u/>
      <sz val="8"/>
      <name val="Times New Roman"/>
      <family val="1"/>
      <charset val="204"/>
    </font>
    <font>
      <sz val="11"/>
      <name val="Calibri"/>
      <family val="2"/>
      <charset val="204"/>
    </font>
    <font>
      <b/>
      <sz val="7"/>
      <name val="Times New Roman"/>
      <family val="1"/>
      <charset val="204"/>
    </font>
    <font>
      <b/>
      <sz val="12"/>
      <name val="Times New Roman"/>
      <family val="1"/>
      <charset val="204"/>
    </font>
    <font>
      <sz val="7"/>
      <name val="Times New Roman"/>
      <family val="1"/>
      <charset val="204"/>
    </font>
    <font>
      <u/>
      <sz val="12"/>
      <name val="Times New Roman"/>
      <family val="1"/>
      <charset val="204"/>
    </font>
    <font>
      <b/>
      <u/>
      <sz val="11"/>
      <name val="Times New Roman"/>
      <family val="1"/>
      <charset val="204"/>
    </font>
    <font>
      <sz val="18"/>
      <name val="Times New Roman"/>
      <family val="1"/>
      <charset val="204"/>
    </font>
    <font>
      <vertAlign val="superscript"/>
      <sz val="12"/>
      <name val="Times New Roman"/>
      <family val="1"/>
      <charset val="204"/>
    </font>
    <font>
      <b/>
      <sz val="8"/>
      <name val="Calibri"/>
      <family val="2"/>
      <charset val="204"/>
    </font>
    <font>
      <b/>
      <sz val="8"/>
      <name val="Arial"/>
      <family val="2"/>
      <charset val="204"/>
    </font>
    <font>
      <u/>
      <sz val="10"/>
      <color indexed="12"/>
      <name val="Arial Cyr"/>
      <family val="2"/>
      <charset val="204"/>
    </font>
    <font>
      <sz val="10"/>
      <color rgb="FF000000"/>
      <name val="Arial"/>
      <family val="2"/>
      <charset val="204"/>
    </font>
  </fonts>
  <fills count="12">
    <fill>
      <patternFill patternType="none"/>
    </fill>
    <fill>
      <patternFill patternType="gray125"/>
    </fill>
    <fill>
      <patternFill patternType="solid">
        <fgColor indexed="55"/>
        <bgColor indexed="9"/>
      </patternFill>
    </fill>
    <fill>
      <patternFill patternType="solid">
        <fgColor indexed="44"/>
        <bgColor indexed="9"/>
      </patternFill>
    </fill>
    <fill>
      <patternFill patternType="solid">
        <fgColor indexed="51"/>
        <bgColor indexed="9"/>
      </patternFill>
    </fill>
    <fill>
      <patternFill patternType="solid">
        <fgColor indexed="13"/>
        <bgColor indexed="9"/>
      </patternFill>
    </fill>
    <fill>
      <patternFill patternType="solid">
        <fgColor indexed="50"/>
        <bgColor indexed="9"/>
      </patternFill>
    </fill>
    <fill>
      <patternFill patternType="solid">
        <fgColor indexed="40"/>
        <bgColor indexed="9"/>
      </patternFill>
    </fill>
    <fill>
      <patternFill patternType="solid">
        <fgColor indexed="31"/>
        <bgColor indexed="9"/>
      </patternFill>
    </fill>
    <fill>
      <patternFill patternType="solid">
        <fgColor indexed="36"/>
        <bgColor indexed="9"/>
      </patternFill>
    </fill>
    <fill>
      <patternFill patternType="solid">
        <fgColor indexed="10"/>
        <bgColor indexed="9"/>
      </patternFill>
    </fill>
    <fill>
      <patternFill patternType="solid">
        <fgColor indexed="17"/>
        <bgColor indexed="9"/>
      </patternFill>
    </fill>
  </fills>
  <borders count="33">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s>
  <cellStyleXfs count="4">
    <xf numFmtId="0" fontId="0" fillId="0" borderId="0"/>
    <xf numFmtId="0" fontId="90" fillId="0" borderId="0" applyNumberFormat="0" applyFill="0" applyBorder="0" applyAlignment="0" applyProtection="0">
      <alignment vertical="top"/>
      <protection locked="0"/>
    </xf>
    <xf numFmtId="0" fontId="91" fillId="0" borderId="0"/>
    <xf numFmtId="172" fontId="64" fillId="0" borderId="0" applyFont="0" applyFill="0" applyBorder="0" applyAlignment="0" applyProtection="0"/>
  </cellStyleXfs>
  <cellXfs count="1002">
    <xf numFmtId="0" fontId="0" fillId="0" borderId="0" xfId="0"/>
    <xf numFmtId="0" fontId="91" fillId="0" borderId="0" xfId="2"/>
    <xf numFmtId="0" fontId="1"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3" fillId="0" borderId="0" xfId="0" applyFont="1"/>
    <xf numFmtId="0" fontId="6" fillId="0" borderId="0" xfId="0" applyFont="1" applyAlignment="1">
      <alignment horizontal="left"/>
    </xf>
    <xf numFmtId="0" fontId="8" fillId="0" borderId="0" xfId="0" applyFont="1"/>
    <xf numFmtId="0" fontId="9" fillId="0" borderId="0" xfId="0" applyFont="1"/>
    <xf numFmtId="0" fontId="10" fillId="0" borderId="0" xfId="0" applyFont="1"/>
    <xf numFmtId="0" fontId="11" fillId="0" borderId="0" xfId="0" applyFont="1"/>
    <xf numFmtId="0" fontId="8" fillId="0" borderId="0" xfId="0" applyFont="1" applyAlignment="1">
      <alignment horizontal="left" indent="2"/>
    </xf>
    <xf numFmtId="0" fontId="12" fillId="0" borderId="0" xfId="0" applyFont="1"/>
    <xf numFmtId="0" fontId="2" fillId="0" borderId="0" xfId="0" applyFont="1"/>
    <xf numFmtId="0" fontId="7" fillId="0" borderId="0" xfId="0" applyFont="1"/>
    <xf numFmtId="0" fontId="5" fillId="0" borderId="0" xfId="0" applyFont="1" applyAlignment="1">
      <alignment horizontal="right"/>
    </xf>
    <xf numFmtId="0" fontId="0" fillId="0" borderId="0" xfId="0" applyAlignment="1">
      <alignment horizontal="right"/>
    </xf>
    <xf numFmtId="0" fontId="13" fillId="0" borderId="0" xfId="0" applyFont="1"/>
    <xf numFmtId="0" fontId="17" fillId="0" borderId="0" xfId="0" applyFont="1" applyAlignment="1">
      <alignment horizontal="center" vertical="top" wrapText="1"/>
    </xf>
    <xf numFmtId="0" fontId="1" fillId="0" borderId="0" xfId="0" applyFont="1" applyAlignment="1">
      <alignment wrapText="1"/>
    </xf>
    <xf numFmtId="49" fontId="0" fillId="0" borderId="0" xfId="0" applyNumberFormat="1"/>
    <xf numFmtId="0" fontId="16" fillId="3" borderId="5" xfId="0" applyFont="1" applyFill="1" applyBorder="1" applyAlignment="1">
      <alignment horizontal="center" vertical="center"/>
    </xf>
    <xf numFmtId="0" fontId="20" fillId="0" borderId="0" xfId="0" applyFont="1"/>
    <xf numFmtId="0" fontId="16" fillId="4" borderId="5" xfId="0" applyFont="1" applyFill="1" applyBorder="1" applyAlignment="1">
      <alignment horizontal="center" vertical="center"/>
    </xf>
    <xf numFmtId="0" fontId="16" fillId="3" borderId="7" xfId="0" applyFont="1" applyFill="1" applyBorder="1" applyAlignment="1">
      <alignment horizontal="center" vertical="center" wrapText="1"/>
    </xf>
    <xf numFmtId="0" fontId="4" fillId="0" borderId="0" xfId="0" applyFont="1" applyAlignment="1">
      <alignment horizontal="left" indent="3"/>
    </xf>
    <xf numFmtId="0" fontId="4" fillId="0" borderId="0" xfId="0" applyFont="1" applyAlignment="1">
      <alignment horizontal="justify" vertical="top" wrapText="1"/>
    </xf>
    <xf numFmtId="0" fontId="4" fillId="5" borderId="5" xfId="0" applyFont="1" applyFill="1" applyBorder="1" applyAlignment="1">
      <alignment horizontal="left"/>
    </xf>
    <xf numFmtId="0" fontId="4" fillId="5" borderId="8" xfId="0" applyFont="1" applyFill="1" applyBorder="1" applyAlignment="1">
      <alignment horizontal="left"/>
    </xf>
    <xf numFmtId="0" fontId="4" fillId="5" borderId="1" xfId="0" applyFont="1" applyFill="1" applyBorder="1"/>
    <xf numFmtId="0" fontId="4" fillId="0" borderId="0" xfId="0" applyFont="1" applyAlignment="1">
      <alignment vertical="center"/>
    </xf>
    <xf numFmtId="0" fontId="2" fillId="0" borderId="0" xfId="0" applyFont="1" applyAlignment="1">
      <alignment horizontal="center" vertical="top"/>
    </xf>
    <xf numFmtId="0" fontId="16" fillId="0" borderId="0" xfId="0" applyFont="1"/>
    <xf numFmtId="0" fontId="16" fillId="0" borderId="0" xfId="0" applyFont="1" applyAlignment="1">
      <alignment horizontal="center" vertical="center" wrapText="1"/>
    </xf>
    <xf numFmtId="0" fontId="91" fillId="0" borderId="0" xfId="2" applyAlignment="1">
      <alignment horizontal="center" vertical="center"/>
    </xf>
    <xf numFmtId="0" fontId="91" fillId="0" borderId="0" xfId="2" applyAlignment="1">
      <alignment horizontal="center"/>
    </xf>
    <xf numFmtId="0" fontId="8" fillId="0" borderId="0" xfId="2" applyFont="1" applyAlignment="1">
      <alignment horizontal="center"/>
    </xf>
    <xf numFmtId="0" fontId="8" fillId="0" borderId="0" xfId="2" applyFont="1" applyAlignment="1">
      <alignment vertical="center"/>
    </xf>
    <xf numFmtId="0" fontId="0" fillId="0" borderId="0" xfId="2" applyFont="1" applyAlignment="1">
      <alignment vertical="center"/>
    </xf>
    <xf numFmtId="0" fontId="0" fillId="0" borderId="0" xfId="2" applyFont="1"/>
    <xf numFmtId="0" fontId="2" fillId="0" borderId="0" xfId="2" applyFont="1" applyAlignment="1">
      <alignment horizontal="center" vertical="top"/>
    </xf>
    <xf numFmtId="0" fontId="9" fillId="0" borderId="0" xfId="2" applyFont="1" applyAlignment="1">
      <alignment vertical="center"/>
    </xf>
    <xf numFmtId="0" fontId="2" fillId="0" borderId="0" xfId="2" applyFont="1" applyAlignment="1">
      <alignment horizontal="center" vertical="center"/>
    </xf>
    <xf numFmtId="0" fontId="1" fillId="0" borderId="0" xfId="2" applyFont="1" applyAlignment="1">
      <alignment vertical="center"/>
    </xf>
    <xf numFmtId="0" fontId="91" fillId="0" borderId="0" xfId="2" applyAlignment="1">
      <alignment vertical="center"/>
    </xf>
    <xf numFmtId="0" fontId="91" fillId="0" borderId="0" xfId="2" applyAlignment="1">
      <alignment horizontal="center" vertical="center" wrapText="1"/>
    </xf>
    <xf numFmtId="0" fontId="4" fillId="0" borderId="0" xfId="2" applyFont="1" applyAlignment="1">
      <alignment horizontal="center" vertical="center"/>
    </xf>
    <xf numFmtId="0" fontId="4" fillId="0" borderId="0" xfId="2" applyFont="1"/>
    <xf numFmtId="0" fontId="1" fillId="0" borderId="0" xfId="0" applyFont="1" applyAlignment="1">
      <alignment horizontal="center"/>
    </xf>
    <xf numFmtId="0" fontId="4" fillId="0" borderId="0" xfId="0" applyFont="1" applyAlignment="1">
      <alignment horizontal="center" vertical="top" wrapText="1"/>
    </xf>
    <xf numFmtId="0" fontId="0" fillId="0" borderId="0" xfId="0" applyAlignment="1">
      <alignment vertical="top"/>
    </xf>
    <xf numFmtId="0" fontId="3" fillId="0" borderId="5" xfId="0" applyFont="1" applyBorder="1" applyAlignment="1">
      <alignment horizontal="center" vertical="center" wrapText="1"/>
    </xf>
    <xf numFmtId="0" fontId="16" fillId="0" borderId="0" xfId="0" applyFont="1" applyAlignment="1">
      <alignment horizontal="center" vertical="top" wrapText="1"/>
    </xf>
    <xf numFmtId="0" fontId="1" fillId="0" borderId="0" xfId="0" applyFont="1" applyAlignment="1">
      <alignment horizontal="center" wrapText="1"/>
    </xf>
    <xf numFmtId="0" fontId="4" fillId="0" borderId="0" xfId="0" applyFont="1" applyAlignment="1">
      <alignment vertical="top"/>
    </xf>
    <xf numFmtId="0" fontId="0" fillId="0" borderId="0" xfId="0" applyAlignment="1">
      <alignment horizontal="justify" vertical="top" wrapText="1"/>
    </xf>
    <xf numFmtId="0" fontId="0" fillId="0" borderId="0" xfId="0" applyAlignment="1">
      <alignment vertical="top" wrapText="1"/>
    </xf>
    <xf numFmtId="0" fontId="1" fillId="0" borderId="0" xfId="0" applyFont="1" applyAlignment="1">
      <alignment vertical="center"/>
    </xf>
    <xf numFmtId="0" fontId="8" fillId="0" borderId="0" xfId="0" applyFont="1" applyAlignment="1">
      <alignment vertical="top"/>
    </xf>
    <xf numFmtId="0" fontId="1" fillId="0" borderId="0" xfId="0" applyFont="1" applyAlignment="1">
      <alignment horizontal="center" vertical="top" wrapText="1"/>
    </xf>
    <xf numFmtId="0" fontId="8" fillId="0" borderId="0" xfId="0" applyFont="1" applyAlignment="1">
      <alignment horizontal="center" vertical="top"/>
    </xf>
    <xf numFmtId="0" fontId="23" fillId="0" borderId="0" xfId="0" applyFont="1" applyAlignment="1">
      <alignment vertical="top"/>
    </xf>
    <xf numFmtId="0" fontId="2" fillId="0" borderId="0" xfId="0" applyFont="1" applyAlignment="1">
      <alignment vertical="top"/>
    </xf>
    <xf numFmtId="0" fontId="10" fillId="0" borderId="0" xfId="0" applyFont="1" applyAlignment="1">
      <alignment vertical="top"/>
    </xf>
    <xf numFmtId="0" fontId="8" fillId="0" borderId="0" xfId="0" applyFont="1" applyAlignment="1">
      <alignment horizontal="center"/>
    </xf>
    <xf numFmtId="0" fontId="24" fillId="0" borderId="0" xfId="0" applyFont="1" applyAlignment="1">
      <alignment horizontal="center"/>
    </xf>
    <xf numFmtId="0" fontId="3" fillId="0" borderId="6" xfId="0" applyFont="1" applyBorder="1" applyAlignment="1">
      <alignment horizontal="center"/>
    </xf>
    <xf numFmtId="0" fontId="8" fillId="0" borderId="4"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1" xfId="0" applyFont="1" applyBorder="1" applyAlignment="1">
      <alignment horizontal="centerContinuous" vertical="center" wrapText="1"/>
    </xf>
    <xf numFmtId="0" fontId="3" fillId="0" borderId="0" xfId="0" applyFont="1" applyAlignment="1">
      <alignment vertical="top"/>
    </xf>
    <xf numFmtId="0" fontId="1" fillId="0" borderId="0" xfId="0" applyFont="1" applyAlignment="1">
      <alignment horizontal="left"/>
    </xf>
    <xf numFmtId="0" fontId="0" fillId="0" borderId="0" xfId="0" applyAlignment="1">
      <alignment horizontal="left" vertical="top"/>
    </xf>
    <xf numFmtId="0" fontId="8" fillId="0" borderId="0" xfId="0" applyFont="1" applyAlignment="1">
      <alignment vertical="center"/>
    </xf>
    <xf numFmtId="0" fontId="23" fillId="0" borderId="0" xfId="0" applyFont="1"/>
    <xf numFmtId="0" fontId="26" fillId="2" borderId="5" xfId="0" applyFont="1" applyFill="1" applyBorder="1" applyAlignment="1">
      <alignment horizontal="centerContinuous" vertical="center" wrapText="1"/>
    </xf>
    <xf numFmtId="0" fontId="26" fillId="2" borderId="4" xfId="0" applyFont="1" applyFill="1" applyBorder="1" applyAlignment="1">
      <alignment horizontal="centerContinuous" vertical="center" wrapText="1"/>
    </xf>
    <xf numFmtId="0" fontId="0" fillId="2" borderId="2" xfId="0" applyFill="1" applyBorder="1" applyAlignment="1">
      <alignment horizontal="centerContinuous" vertical="center" wrapText="1"/>
    </xf>
    <xf numFmtId="0" fontId="0" fillId="2" borderId="1" xfId="0" applyFill="1" applyBorder="1" applyAlignment="1">
      <alignment horizontal="centerContinuous" vertical="center" wrapText="1"/>
    </xf>
    <xf numFmtId="0" fontId="7" fillId="6" borderId="5" xfId="0" applyFont="1" applyFill="1" applyBorder="1" applyAlignment="1">
      <alignment horizontal="center" vertical="center"/>
    </xf>
    <xf numFmtId="0" fontId="7" fillId="0" borderId="0" xfId="0" applyFont="1" applyAlignment="1">
      <alignment horizontal="center" vertical="center"/>
    </xf>
    <xf numFmtId="0" fontId="0" fillId="6" borderId="5" xfId="0" applyFill="1" applyBorder="1" applyAlignment="1">
      <alignment vertical="center"/>
    </xf>
    <xf numFmtId="0" fontId="3" fillId="0" borderId="0" xfId="0" applyFont="1" applyAlignment="1">
      <alignment horizontal="center"/>
    </xf>
    <xf numFmtId="0" fontId="20" fillId="0" borderId="0" xfId="0" applyFont="1" applyAlignment="1">
      <alignment horizontal="left"/>
    </xf>
    <xf numFmtId="0" fontId="16" fillId="0" borderId="0" xfId="0" applyFont="1" applyAlignment="1">
      <alignment horizontal="left"/>
    </xf>
    <xf numFmtId="0" fontId="5" fillId="0" borderId="0" xfId="0" applyFont="1" applyAlignment="1">
      <alignment horizontal="left"/>
    </xf>
    <xf numFmtId="0" fontId="26" fillId="0" borderId="0" xfId="0" applyFont="1" applyAlignment="1">
      <alignment horizontal="left" indent="2"/>
    </xf>
    <xf numFmtId="0" fontId="0" fillId="0" borderId="0" xfId="0" applyAlignment="1">
      <alignment horizontal="left"/>
    </xf>
    <xf numFmtId="0" fontId="26" fillId="0" borderId="0" xfId="0" applyFont="1" applyAlignment="1">
      <alignment horizontal="left"/>
    </xf>
    <xf numFmtId="0" fontId="3" fillId="0" borderId="0" xfId="0" applyFont="1" applyAlignment="1">
      <alignment horizontal="left"/>
    </xf>
    <xf numFmtId="0" fontId="8" fillId="0" borderId="0" xfId="0" applyFont="1" applyAlignment="1">
      <alignment horizontal="left" vertical="top"/>
    </xf>
    <xf numFmtId="0" fontId="21" fillId="0" borderId="0" xfId="0" applyFont="1" applyAlignment="1">
      <alignment horizontal="left" vertical="top"/>
    </xf>
    <xf numFmtId="0" fontId="17" fillId="0" borderId="0" xfId="0" applyFont="1" applyAlignment="1">
      <alignment horizontal="right" vertical="top" wrapText="1"/>
    </xf>
    <xf numFmtId="0" fontId="18" fillId="0" borderId="0" xfId="0" applyFont="1" applyAlignment="1">
      <alignment vertical="top"/>
    </xf>
    <xf numFmtId="0" fontId="18" fillId="0" borderId="0" xfId="0" applyFont="1" applyAlignment="1">
      <alignment vertical="center"/>
    </xf>
    <xf numFmtId="0" fontId="1" fillId="0" borderId="0" xfId="0" applyFont="1" applyAlignment="1">
      <alignment vertical="top"/>
    </xf>
    <xf numFmtId="0" fontId="26" fillId="2" borderId="2" xfId="0" applyFont="1" applyFill="1" applyBorder="1" applyAlignment="1">
      <alignment horizontal="centerContinuous" vertical="center" wrapText="1"/>
    </xf>
    <xf numFmtId="0" fontId="26" fillId="2" borderId="1" xfId="0" applyFont="1" applyFill="1" applyBorder="1" applyAlignment="1">
      <alignment horizontal="centerContinuous" vertical="center" wrapText="1"/>
    </xf>
    <xf numFmtId="0" fontId="26" fillId="6" borderId="5" xfId="0" applyFont="1" applyFill="1" applyBorder="1" applyAlignment="1">
      <alignment vertical="center" wrapText="1"/>
    </xf>
    <xf numFmtId="0" fontId="8" fillId="6" borderId="5" xfId="0" applyFont="1" applyFill="1" applyBorder="1" applyAlignment="1">
      <alignment horizontal="center" vertical="center" wrapText="1"/>
    </xf>
    <xf numFmtId="0" fontId="0" fillId="6" borderId="5" xfId="0" applyFill="1" applyBorder="1" applyAlignment="1">
      <alignment horizontal="center" vertical="center"/>
    </xf>
    <xf numFmtId="0" fontId="16" fillId="0" borderId="0" xfId="0" applyFont="1" applyAlignment="1">
      <alignment horizontal="left" indent="2"/>
    </xf>
    <xf numFmtId="0" fontId="27" fillId="0" borderId="0" xfId="0" applyFont="1" applyAlignment="1">
      <alignment vertical="center"/>
    </xf>
    <xf numFmtId="0" fontId="3" fillId="0" borderId="11" xfId="0" applyFont="1" applyBorder="1"/>
    <xf numFmtId="0" fontId="4" fillId="0" borderId="3" xfId="0" applyFont="1" applyBorder="1"/>
    <xf numFmtId="0" fontId="4" fillId="0" borderId="12" xfId="0" applyFont="1" applyBorder="1"/>
    <xf numFmtId="0" fontId="3" fillId="0" borderId="9" xfId="0" applyFont="1" applyBorder="1"/>
    <xf numFmtId="0" fontId="3" fillId="0" borderId="10" xfId="0" applyFont="1" applyBorder="1"/>
    <xf numFmtId="0" fontId="29" fillId="0" borderId="9" xfId="0" applyFont="1" applyBorder="1"/>
    <xf numFmtId="0" fontId="15" fillId="0" borderId="0" xfId="0" applyFont="1" applyAlignment="1">
      <alignment horizontal="center"/>
    </xf>
    <xf numFmtId="0" fontId="29" fillId="0" borderId="10" xfId="0" applyFont="1" applyBorder="1"/>
    <xf numFmtId="0" fontId="29" fillId="0" borderId="0" xfId="0" applyFont="1"/>
    <xf numFmtId="0" fontId="29" fillId="0" borderId="9" xfId="0" applyFont="1" applyBorder="1" applyAlignment="1">
      <alignment vertical="top"/>
    </xf>
    <xf numFmtId="0" fontId="29" fillId="0" borderId="0" xfId="0" applyFont="1" applyAlignment="1">
      <alignment vertical="top"/>
    </xf>
    <xf numFmtId="0" fontId="29" fillId="0" borderId="0" xfId="0" applyFont="1" applyAlignment="1">
      <alignment horizontal="left"/>
    </xf>
    <xf numFmtId="0" fontId="15" fillId="0" borderId="0" xfId="0" applyFont="1"/>
    <xf numFmtId="0" fontId="15" fillId="0" borderId="10" xfId="0" applyFont="1" applyBorder="1"/>
    <xf numFmtId="0" fontId="1" fillId="0" borderId="10" xfId="0" applyFont="1" applyBorder="1" applyAlignment="1">
      <alignment horizontal="center" wrapText="1"/>
    </xf>
    <xf numFmtId="0" fontId="17" fillId="0" borderId="9" xfId="0" applyFont="1" applyBorder="1" applyAlignment="1">
      <alignment horizontal="center" vertical="top" wrapText="1"/>
    </xf>
    <xf numFmtId="0" fontId="1" fillId="0" borderId="9" xfId="0" applyFont="1" applyBorder="1" applyAlignment="1">
      <alignment wrapText="1"/>
    </xf>
    <xf numFmtId="0" fontId="3" fillId="0" borderId="9" xfId="0" applyFont="1" applyBorder="1" applyAlignment="1">
      <alignment horizontal="left" indent="2"/>
    </xf>
    <xf numFmtId="0" fontId="0" fillId="0" borderId="10" xfId="0" applyBorder="1"/>
    <xf numFmtId="0" fontId="33" fillId="0" borderId="9" xfId="0" applyFont="1" applyBorder="1" applyAlignment="1">
      <alignment horizontal="left"/>
    </xf>
    <xf numFmtId="0" fontId="29" fillId="0" borderId="13" xfId="0" applyFont="1" applyBorder="1"/>
    <xf numFmtId="0" fontId="15" fillId="0" borderId="6" xfId="0" applyFont="1" applyBorder="1" applyAlignment="1">
      <alignment horizontal="center"/>
    </xf>
    <xf numFmtId="0" fontId="29" fillId="0" borderId="6" xfId="0" applyFont="1" applyBorder="1"/>
    <xf numFmtId="0" fontId="29" fillId="0" borderId="14" xfId="0" applyFont="1" applyBorder="1"/>
    <xf numFmtId="0" fontId="29" fillId="0" borderId="0" xfId="0" applyFont="1" applyAlignment="1">
      <alignment horizontal="center"/>
    </xf>
    <xf numFmtId="0" fontId="8" fillId="0" borderId="0" xfId="0" applyFont="1" applyAlignment="1">
      <alignment horizontal="left"/>
    </xf>
    <xf numFmtId="14" fontId="16" fillId="0" borderId="0" xfId="0" applyNumberFormat="1" applyFont="1" applyAlignment="1">
      <alignment horizontal="center" vertical="center" wrapText="1"/>
    </xf>
    <xf numFmtId="0" fontId="0" fillId="0" borderId="0" xfId="0" applyAlignment="1">
      <alignment vertical="center"/>
    </xf>
    <xf numFmtId="0" fontId="3" fillId="6" borderId="5" xfId="0" applyFont="1" applyFill="1" applyBorder="1" applyAlignment="1">
      <alignment horizontal="center" vertical="center" wrapText="1"/>
    </xf>
    <xf numFmtId="0" fontId="3" fillId="0" borderId="0" xfId="0" applyFont="1" applyAlignment="1">
      <alignment horizontal="center" vertical="center" wrapText="1"/>
    </xf>
    <xf numFmtId="0" fontId="21" fillId="0" borderId="0" xfId="0" applyFont="1"/>
    <xf numFmtId="0" fontId="4" fillId="5" borderId="5" xfId="0" applyFont="1" applyFill="1" applyBorder="1" applyAlignment="1">
      <alignment horizontal="center"/>
    </xf>
    <xf numFmtId="49" fontId="19" fillId="7" borderId="5" xfId="0" applyNumberFormat="1" applyFont="1" applyFill="1" applyBorder="1" applyAlignment="1">
      <alignment horizontal="center" wrapText="1"/>
    </xf>
    <xf numFmtId="0" fontId="0" fillId="0" borderId="0" xfId="0" applyAlignment="1">
      <alignment horizontal="center" vertical="center"/>
    </xf>
    <xf numFmtId="0" fontId="3" fillId="0" borderId="5" xfId="0" applyFont="1" applyBorder="1" applyAlignment="1">
      <alignment horizontal="center" vertical="center"/>
    </xf>
    <xf numFmtId="49" fontId="19" fillId="8" borderId="5" xfId="0" applyNumberFormat="1" applyFont="1" applyFill="1" applyBorder="1" applyAlignment="1">
      <alignment horizontal="center" wrapText="1"/>
    </xf>
    <xf numFmtId="49" fontId="0" fillId="0" borderId="0" xfId="3" applyNumberFormat="1" applyFont="1"/>
    <xf numFmtId="0" fontId="3" fillId="0" borderId="0" xfId="0" applyFont="1" applyAlignment="1">
      <alignment horizontal="center" vertical="center"/>
    </xf>
    <xf numFmtId="0" fontId="34" fillId="0" borderId="0" xfId="0" applyFont="1" applyAlignment="1">
      <alignment horizontal="center" vertical="center"/>
    </xf>
    <xf numFmtId="0" fontId="1" fillId="6" borderId="16" xfId="0" applyFont="1" applyFill="1" applyBorder="1" applyAlignment="1">
      <alignment horizontal="center" vertical="center" wrapText="1"/>
    </xf>
    <xf numFmtId="0" fontId="34" fillId="6" borderId="16" xfId="0" applyFont="1" applyFill="1" applyBorder="1" applyAlignment="1">
      <alignment horizontal="center" vertical="center"/>
    </xf>
    <xf numFmtId="0" fontId="16" fillId="0" borderId="0" xfId="0" applyFont="1" applyAlignment="1">
      <alignment horizontal="center" vertical="center"/>
    </xf>
    <xf numFmtId="0" fontId="2" fillId="0" borderId="0" xfId="0" applyFont="1" applyAlignment="1">
      <alignment horizontal="center" vertical="center"/>
    </xf>
    <xf numFmtId="0" fontId="14" fillId="0" borderId="0" xfId="0" applyFont="1" applyAlignment="1">
      <alignment horizontal="center" vertical="center"/>
    </xf>
    <xf numFmtId="0" fontId="3" fillId="0" borderId="1" xfId="0" applyFont="1" applyBorder="1" applyAlignment="1">
      <alignment horizontal="center" vertical="center" wrapText="1"/>
    </xf>
    <xf numFmtId="0" fontId="26"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7" fillId="6" borderId="0" xfId="0" applyFont="1" applyFill="1" applyBorder="1"/>
    <xf numFmtId="0" fontId="4" fillId="0" borderId="2" xfId="0" applyFont="1" applyBorder="1" applyAlignment="1">
      <alignment horizontal="centerContinuous" vertical="center" wrapText="1"/>
    </xf>
    <xf numFmtId="0" fontId="21" fillId="0" borderId="1" xfId="0" applyFont="1" applyBorder="1" applyAlignment="1">
      <alignment horizontal="centerContinuous" vertical="center" wrapText="1"/>
    </xf>
    <xf numFmtId="0" fontId="21" fillId="6" borderId="0" xfId="0" applyFont="1" applyFill="1" applyBorder="1"/>
    <xf numFmtId="0" fontId="4" fillId="0" borderId="1" xfId="0" applyFont="1" applyBorder="1" applyAlignment="1">
      <alignment horizontal="left" vertical="center" wrapText="1"/>
    </xf>
    <xf numFmtId="3" fontId="1" fillId="0" borderId="5" xfId="0" applyNumberFormat="1" applyFont="1" applyBorder="1" applyAlignment="1">
      <alignment horizontal="center" vertical="center" wrapText="1"/>
    </xf>
    <xf numFmtId="2" fontId="4" fillId="0" borderId="5" xfId="0" applyNumberFormat="1" applyFont="1" applyBorder="1" applyAlignment="1">
      <alignment horizontal="justify" vertical="center" wrapText="1"/>
    </xf>
    <xf numFmtId="173" fontId="1"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6" borderId="5" xfId="0" applyFont="1" applyFill="1" applyBorder="1" applyAlignment="1">
      <alignment horizontal="center" vertical="center"/>
    </xf>
    <xf numFmtId="0" fontId="1" fillId="6" borderId="5" xfId="0" applyFont="1" applyFill="1" applyBorder="1" applyAlignment="1">
      <alignment horizontal="center" vertical="center"/>
    </xf>
    <xf numFmtId="3" fontId="3" fillId="6" borderId="5" xfId="0" applyNumberFormat="1" applyFont="1" applyFill="1" applyBorder="1" applyAlignment="1">
      <alignment horizontal="center" vertical="center" wrapText="1"/>
    </xf>
    <xf numFmtId="0" fontId="14" fillId="0" borderId="0" xfId="0" applyFont="1"/>
    <xf numFmtId="0" fontId="34" fillId="0" borderId="0" xfId="0" applyFont="1"/>
    <xf numFmtId="0" fontId="3" fillId="0" borderId="0" xfId="0" applyFont="1" applyAlignment="1">
      <alignment horizontal="justify" vertical="top"/>
    </xf>
    <xf numFmtId="0" fontId="1" fillId="0" borderId="0" xfId="0" applyFont="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Continuous" vertical="center" wrapText="1"/>
    </xf>
    <xf numFmtId="0" fontId="36" fillId="6" borderId="5" xfId="0" applyFont="1" applyFill="1" applyBorder="1"/>
    <xf numFmtId="0" fontId="36" fillId="0" borderId="0" xfId="0" applyFont="1"/>
    <xf numFmtId="0" fontId="9" fillId="0" borderId="4" xfId="0" applyFont="1" applyBorder="1" applyAlignment="1">
      <alignment horizontal="centerContinuous" vertical="center"/>
    </xf>
    <xf numFmtId="0" fontId="36" fillId="0" borderId="2" xfId="0" applyFont="1" applyBorder="1" applyAlignment="1">
      <alignment horizontal="centerContinuous" vertical="center"/>
    </xf>
    <xf numFmtId="0" fontId="36" fillId="0" borderId="1" xfId="0" applyFont="1" applyBorder="1" applyAlignment="1">
      <alignment horizontal="centerContinuous" vertical="center"/>
    </xf>
    <xf numFmtId="3" fontId="26" fillId="6" borderId="5" xfId="0" applyNumberFormat="1" applyFont="1" applyFill="1" applyBorder="1" applyAlignment="1">
      <alignment horizontal="center" vertical="center" wrapText="1"/>
    </xf>
    <xf numFmtId="3" fontId="9" fillId="6" borderId="5" xfId="0" applyNumberFormat="1" applyFont="1" applyFill="1" applyBorder="1" applyAlignment="1">
      <alignment horizontal="center" vertical="center" wrapText="1"/>
    </xf>
    <xf numFmtId="3" fontId="1" fillId="6" borderId="5" xfId="0" applyNumberFormat="1" applyFont="1" applyFill="1" applyBorder="1" applyAlignment="1">
      <alignment horizontal="center" vertical="center" wrapText="1"/>
    </xf>
    <xf numFmtId="0" fontId="1" fillId="0" borderId="0" xfId="0" applyFont="1" applyAlignment="1">
      <alignment horizontal="left" vertical="center" wrapText="1"/>
    </xf>
    <xf numFmtId="0" fontId="8" fillId="0" borderId="0" xfId="0" applyFont="1" applyAlignment="1">
      <alignment horizontal="right"/>
    </xf>
    <xf numFmtId="0" fontId="4" fillId="0" borderId="0" xfId="0" applyFont="1" applyAlignment="1">
      <alignment wrapText="1"/>
    </xf>
    <xf numFmtId="0" fontId="4" fillId="5" borderId="5" xfId="0" applyFont="1" applyFill="1" applyBorder="1"/>
    <xf numFmtId="0" fontId="16" fillId="0" borderId="5"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left" vertical="top"/>
    </xf>
    <xf numFmtId="0" fontId="4" fillId="0" borderId="8" xfId="0" applyFont="1" applyBorder="1" applyAlignment="1">
      <alignment horizontal="left"/>
    </xf>
    <xf numFmtId="0" fontId="8" fillId="2" borderId="16" xfId="0" applyFont="1" applyFill="1" applyBorder="1" applyAlignment="1">
      <alignment horizontal="center" vertical="center" wrapText="1"/>
    </xf>
    <xf numFmtId="0" fontId="24" fillId="0" borderId="0" xfId="0" applyFont="1" applyAlignment="1">
      <alignment vertical="center"/>
    </xf>
    <xf numFmtId="0" fontId="8" fillId="0" borderId="6" xfId="0" applyFont="1" applyBorder="1" applyAlignment="1">
      <alignment horizontal="left" indent="2"/>
    </xf>
    <xf numFmtId="0" fontId="8" fillId="0" borderId="6" xfId="0" applyFont="1" applyBorder="1" applyAlignment="1">
      <alignment horizontal="left"/>
    </xf>
    <xf numFmtId="0" fontId="0" fillId="0" borderId="0" xfId="0" applyAlignment="1">
      <alignment horizontal="center" vertical="center" wrapText="1"/>
    </xf>
    <xf numFmtId="0" fontId="18" fillId="0" borderId="0" xfId="0" applyFont="1" applyAlignment="1">
      <alignment vertical="center" wrapText="1"/>
    </xf>
    <xf numFmtId="0" fontId="6" fillId="0" borderId="0" xfId="0" applyFont="1"/>
    <xf numFmtId="0" fontId="38" fillId="0" borderId="0" xfId="0" applyFont="1"/>
    <xf numFmtId="0" fontId="18" fillId="0" borderId="0" xfId="0" applyFont="1"/>
    <xf numFmtId="0" fontId="4" fillId="0" borderId="0" xfId="0" applyFont="1" applyAlignment="1">
      <alignment horizontal="left" wrapText="1"/>
    </xf>
    <xf numFmtId="0" fontId="3" fillId="6" borderId="0" xfId="0" applyFont="1" applyFill="1" applyBorder="1"/>
    <xf numFmtId="0" fontId="17" fillId="0" borderId="0" xfId="0" applyFont="1"/>
    <xf numFmtId="0" fontId="17" fillId="6" borderId="0" xfId="0" applyFont="1" applyFill="1" applyBorder="1"/>
    <xf numFmtId="0" fontId="3" fillId="6" borderId="0" xfId="0" applyFont="1" applyFill="1" applyBorder="1" applyAlignment="1">
      <alignment vertical="top"/>
    </xf>
    <xf numFmtId="0" fontId="3" fillId="0" borderId="0" xfId="0" applyFont="1" applyAlignment="1">
      <alignment vertical="center"/>
    </xf>
    <xf numFmtId="0" fontId="3" fillId="6" borderId="0" xfId="0" applyFont="1" applyFill="1" applyBorder="1" applyAlignment="1">
      <alignment vertical="center"/>
    </xf>
    <xf numFmtId="0" fontId="8" fillId="0" borderId="0" xfId="0" applyFont="1" applyAlignment="1">
      <alignment horizontal="left" vertical="center"/>
    </xf>
    <xf numFmtId="0" fontId="3" fillId="0" borderId="6" xfId="0" applyFont="1" applyBorder="1"/>
    <xf numFmtId="0" fontId="3" fillId="6" borderId="5" xfId="0" applyFont="1" applyFill="1" applyBorder="1" applyAlignment="1">
      <alignment horizontal="center" vertical="center"/>
    </xf>
    <xf numFmtId="0" fontId="8" fillId="0" borderId="1" xfId="0" applyFont="1" applyBorder="1" applyAlignment="1">
      <alignment horizontal="centerContinuous" vertical="center"/>
    </xf>
    <xf numFmtId="0" fontId="8" fillId="0" borderId="2" xfId="0" applyFont="1" applyBorder="1" applyAlignment="1">
      <alignment horizontal="centerContinuous" vertical="center"/>
    </xf>
    <xf numFmtId="0" fontId="8" fillId="0" borderId="4" xfId="0" applyFont="1" applyBorder="1" applyAlignment="1">
      <alignment horizontal="centerContinuous" vertical="center"/>
    </xf>
    <xf numFmtId="0" fontId="4" fillId="2" borderId="1" xfId="0" applyFont="1" applyFill="1" applyBorder="1" applyAlignment="1">
      <alignment horizontal="center" vertical="center" wrapText="1"/>
    </xf>
    <xf numFmtId="0" fontId="4" fillId="6" borderId="0" xfId="0" applyFont="1" applyFill="1" applyBorder="1"/>
    <xf numFmtId="0" fontId="8" fillId="0" borderId="0" xfId="0" applyFont="1" applyAlignment="1">
      <alignment horizontal="centerContinuous"/>
    </xf>
    <xf numFmtId="0" fontId="0" fillId="5" borderId="8" xfId="0" applyFill="1" applyBorder="1"/>
    <xf numFmtId="0" fontId="33" fillId="0" borderId="0" xfId="0" applyFont="1"/>
    <xf numFmtId="0" fontId="4" fillId="5" borderId="8" xfId="0" applyFont="1" applyFill="1" applyBorder="1"/>
    <xf numFmtId="0" fontId="6" fillId="0" borderId="0" xfId="0" applyFont="1" applyAlignment="1">
      <alignment vertical="top"/>
    </xf>
    <xf numFmtId="0" fontId="1" fillId="0" borderId="2" xfId="0" applyFont="1" applyBorder="1"/>
    <xf numFmtId="0" fontId="4" fillId="0" borderId="2" xfId="0" applyFont="1" applyBorder="1" applyAlignment="1">
      <alignment horizontal="left"/>
    </xf>
    <xf numFmtId="0" fontId="32" fillId="0" borderId="0" xfId="0" applyFont="1" applyAlignment="1">
      <alignment vertical="top"/>
    </xf>
    <xf numFmtId="0" fontId="0" fillId="0" borderId="0" xfId="0" applyAlignment="1">
      <alignment horizontal="left" vertical="center"/>
    </xf>
    <xf numFmtId="0" fontId="8" fillId="0" borderId="0" xfId="0" applyFont="1" applyAlignment="1">
      <alignment horizontal="center" vertical="center"/>
    </xf>
    <xf numFmtId="0" fontId="16" fillId="0" borderId="0" xfId="0" applyFont="1" applyAlignment="1">
      <alignment horizontal="center"/>
    </xf>
    <xf numFmtId="0" fontId="31" fillId="0" borderId="0" xfId="0" applyFont="1" applyAlignment="1">
      <alignment horizontal="left" vertical="top" wrapText="1"/>
    </xf>
    <xf numFmtId="0" fontId="4" fillId="0" borderId="0" xfId="0" applyFont="1" applyAlignment="1">
      <alignment horizontal="left" vertical="center" wrapText="1"/>
    </xf>
    <xf numFmtId="0" fontId="9" fillId="2" borderId="4" xfId="0" applyFont="1" applyFill="1" applyBorder="1" applyAlignment="1">
      <alignment horizontal="centerContinuous" vertical="center" wrapText="1"/>
    </xf>
    <xf numFmtId="0" fontId="1" fillId="2" borderId="2" xfId="0" applyFont="1" applyFill="1" applyBorder="1" applyAlignment="1">
      <alignment horizontal="centerContinuous" vertical="center" wrapText="1"/>
    </xf>
    <xf numFmtId="0" fontId="1" fillId="2" borderId="1" xfId="0" applyFont="1" applyFill="1" applyBorder="1" applyAlignment="1">
      <alignment horizontal="centerContinuous" vertical="center" wrapText="1"/>
    </xf>
    <xf numFmtId="0" fontId="1" fillId="0" borderId="2" xfId="0" applyFont="1" applyBorder="1" applyAlignment="1">
      <alignment horizontal="right" vertical="center" wrapText="1"/>
    </xf>
    <xf numFmtId="0" fontId="1" fillId="0" borderId="2" xfId="0" applyFont="1" applyBorder="1" applyAlignment="1">
      <alignment vertical="center" wrapText="1"/>
    </xf>
    <xf numFmtId="0" fontId="35" fillId="0" borderId="0" xfId="0" applyFont="1"/>
    <xf numFmtId="0" fontId="35" fillId="0" borderId="0" xfId="0" applyFont="1" applyAlignment="1">
      <alignment horizontal="left"/>
    </xf>
    <xf numFmtId="0" fontId="4" fillId="0" borderId="5"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left"/>
    </xf>
    <xf numFmtId="0" fontId="4" fillId="5" borderId="6" xfId="0" applyFont="1" applyFill="1" applyBorder="1"/>
    <xf numFmtId="0" fontId="0" fillId="0" borderId="6" xfId="0" applyBorder="1"/>
    <xf numFmtId="0" fontId="3" fillId="0" borderId="17" xfId="0" applyFont="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9" fillId="0" borderId="0" xfId="0" applyFont="1" applyAlignment="1">
      <alignment vertical="top"/>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26" fillId="0" borderId="4" xfId="0" applyFont="1" applyBorder="1" applyAlignment="1">
      <alignment horizontal="center" vertical="center" wrapText="1"/>
    </xf>
    <xf numFmtId="0" fontId="4" fillId="0" borderId="0" xfId="0" applyFont="1" applyAlignment="1">
      <alignment vertical="top" wrapText="1"/>
    </xf>
    <xf numFmtId="0" fontId="1" fillId="0" borderId="6" xfId="0" applyFont="1" applyBorder="1" applyAlignment="1">
      <alignment horizontal="center" wrapText="1"/>
    </xf>
    <xf numFmtId="0" fontId="0" fillId="0" borderId="6" xfId="0" applyBorder="1" applyAlignment="1">
      <alignment horizontal="center"/>
    </xf>
    <xf numFmtId="0" fontId="16" fillId="0" borderId="0" xfId="0" applyFont="1" applyAlignment="1">
      <alignment horizontal="center" vertical="top"/>
    </xf>
    <xf numFmtId="0" fontId="3" fillId="0" borderId="0" xfId="0" applyFont="1" applyAlignment="1">
      <alignment horizontal="right"/>
    </xf>
    <xf numFmtId="0" fontId="3" fillId="0" borderId="5" xfId="2" applyFont="1" applyBorder="1" applyAlignment="1">
      <alignment horizontal="center" vertical="center"/>
    </xf>
    <xf numFmtId="0" fontId="4" fillId="0" borderId="0" xfId="2" applyFont="1" applyAlignment="1">
      <alignment horizontal="left" vertical="center"/>
    </xf>
    <xf numFmtId="0" fontId="9" fillId="0" borderId="0" xfId="0" applyFont="1" applyAlignment="1">
      <alignment vertical="center"/>
    </xf>
    <xf numFmtId="0" fontId="34" fillId="0" borderId="0" xfId="0" applyFont="1" applyAlignment="1">
      <alignment vertical="center"/>
    </xf>
    <xf numFmtId="0" fontId="8" fillId="0" borderId="0" xfId="2" applyFont="1" applyAlignment="1">
      <alignment horizontal="center" vertical="center"/>
    </xf>
    <xf numFmtId="0" fontId="2" fillId="0" borderId="0" xfId="2" applyFont="1" applyAlignment="1">
      <alignment vertical="center"/>
    </xf>
    <xf numFmtId="0" fontId="7" fillId="0" borderId="0" xfId="0" applyFont="1" applyAlignment="1">
      <alignment vertical="center"/>
    </xf>
    <xf numFmtId="0" fontId="45" fillId="0" borderId="0" xfId="0" applyFont="1" applyAlignment="1">
      <alignment vertical="top"/>
    </xf>
    <xf numFmtId="0" fontId="4" fillId="0" borderId="0" xfId="0" applyFont="1" applyAlignment="1">
      <alignment horizontal="center" vertical="top"/>
    </xf>
    <xf numFmtId="0" fontId="14" fillId="0" borderId="6" xfId="0" applyFont="1" applyBorder="1" applyAlignment="1">
      <alignment wrapText="1"/>
    </xf>
    <xf numFmtId="0" fontId="46" fillId="0" borderId="0" xfId="0" applyFont="1"/>
    <xf numFmtId="0" fontId="46" fillId="0" borderId="0" xfId="0" applyFont="1" applyAlignment="1">
      <alignment vertical="top"/>
    </xf>
    <xf numFmtId="0" fontId="46" fillId="0" borderId="0" xfId="0" applyFont="1" applyAlignment="1">
      <alignment horizontal="center" vertical="top"/>
    </xf>
    <xf numFmtId="0" fontId="45" fillId="0" borderId="0" xfId="0" applyFont="1" applyAlignment="1">
      <alignment horizontal="center" vertical="top"/>
    </xf>
    <xf numFmtId="0" fontId="3" fillId="0" borderId="0" xfId="0" applyFont="1" applyAlignment="1">
      <alignment horizontal="center" vertical="top" wrapText="1"/>
    </xf>
    <xf numFmtId="0" fontId="23" fillId="0" borderId="0" xfId="0" applyFont="1" applyAlignment="1">
      <alignment horizontal="centerContinuous" vertical="top"/>
    </xf>
    <xf numFmtId="0" fontId="1" fillId="0" borderId="0" xfId="0" applyFont="1" applyAlignment="1">
      <alignment horizontal="centerContinuous" vertical="top"/>
    </xf>
    <xf numFmtId="0" fontId="3" fillId="0" borderId="6" xfId="0" applyFont="1" applyBorder="1" applyAlignment="1">
      <alignment horizontal="center" vertical="top"/>
    </xf>
    <xf numFmtId="0" fontId="11" fillId="0" borderId="0" xfId="0" applyFont="1" applyAlignment="1">
      <alignment vertical="top"/>
    </xf>
    <xf numFmtId="0" fontId="9" fillId="0" borderId="0" xfId="0" applyFont="1" applyAlignment="1">
      <alignment horizontal="left" vertical="top"/>
    </xf>
    <xf numFmtId="0" fontId="20" fillId="0" borderId="0" xfId="0" applyFont="1" applyAlignment="1">
      <alignment horizontal="center"/>
    </xf>
    <xf numFmtId="0" fontId="17" fillId="0" borderId="0" xfId="0" applyFont="1" applyAlignment="1">
      <alignment horizontal="center" wrapText="1"/>
    </xf>
    <xf numFmtId="0" fontId="4"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right" vertical="top"/>
    </xf>
    <xf numFmtId="0" fontId="47" fillId="0" borderId="0" xfId="0" applyFont="1" applyAlignment="1">
      <alignment horizontal="center" vertical="top"/>
    </xf>
    <xf numFmtId="0" fontId="25" fillId="0" borderId="0" xfId="0" applyFont="1"/>
    <xf numFmtId="0" fontId="31" fillId="0" borderId="0" xfId="0" applyFont="1"/>
    <xf numFmtId="0" fontId="5" fillId="0" borderId="0" xfId="0" applyFont="1" applyAlignment="1">
      <alignment horizontal="center" vertical="top"/>
    </xf>
    <xf numFmtId="0" fontId="14" fillId="0" borderId="0" xfId="0" applyFont="1" applyAlignment="1">
      <alignment horizontal="center" vertical="top"/>
    </xf>
    <xf numFmtId="0" fontId="3" fillId="0" borderId="9" xfId="0" applyFont="1" applyBorder="1" applyAlignment="1">
      <alignment vertical="top"/>
    </xf>
    <xf numFmtId="0" fontId="3" fillId="0" borderId="10" xfId="0" applyFont="1" applyBorder="1" applyAlignment="1">
      <alignment vertical="top"/>
    </xf>
    <xf numFmtId="0" fontId="28" fillId="0" borderId="0" xfId="0" applyFont="1" applyAlignment="1">
      <alignment horizontal="center" vertical="top"/>
    </xf>
    <xf numFmtId="0" fontId="15" fillId="0" borderId="0" xfId="0" applyFont="1" applyAlignment="1">
      <alignment horizontal="center" vertical="top"/>
    </xf>
    <xf numFmtId="0" fontId="29" fillId="0" borderId="10" xfId="0" applyFont="1" applyBorder="1" applyAlignment="1">
      <alignment vertical="top"/>
    </xf>
    <xf numFmtId="0" fontId="29" fillId="0" borderId="9" xfId="0" applyFont="1" applyBorder="1" applyAlignment="1">
      <alignment horizontal="left" vertical="top"/>
    </xf>
    <xf numFmtId="0" fontId="29" fillId="0" borderId="0" xfId="0" applyFont="1" applyAlignment="1">
      <alignment horizontal="left" vertical="top"/>
    </xf>
    <xf numFmtId="0" fontId="15" fillId="0" borderId="0" xfId="0" applyFont="1" applyAlignment="1">
      <alignment horizontal="left" vertical="top"/>
    </xf>
    <xf numFmtId="0" fontId="15" fillId="0" borderId="10" xfId="0" applyFont="1" applyBorder="1" applyAlignment="1">
      <alignment horizontal="left" vertical="top"/>
    </xf>
    <xf numFmtId="0" fontId="0" fillId="0" borderId="10" xfId="0" applyBorder="1" applyAlignment="1">
      <alignment vertical="top"/>
    </xf>
    <xf numFmtId="0" fontId="0" fillId="0" borderId="10" xfId="0" applyBorder="1" applyAlignment="1">
      <alignment horizontal="center" vertical="top" wrapText="1"/>
    </xf>
    <xf numFmtId="0" fontId="29" fillId="0" borderId="0" xfId="0" applyFont="1" applyAlignment="1">
      <alignment horizontal="center" vertical="top"/>
    </xf>
    <xf numFmtId="0" fontId="47" fillId="0" borderId="0" xfId="0" applyFont="1" applyAlignment="1">
      <alignment vertical="top"/>
    </xf>
    <xf numFmtId="0" fontId="45" fillId="0" borderId="0" xfId="0" applyFont="1" applyAlignment="1">
      <alignment horizontal="centerContinuous" vertical="top"/>
    </xf>
    <xf numFmtId="0" fontId="45" fillId="0" borderId="0" xfId="2" applyFont="1" applyAlignment="1">
      <alignment vertical="top"/>
    </xf>
    <xf numFmtId="0" fontId="47" fillId="0" borderId="0" xfId="2" applyFont="1" applyAlignment="1">
      <alignment horizontal="center" vertical="top"/>
    </xf>
    <xf numFmtId="0" fontId="4" fillId="0" borderId="5" xfId="0" applyFont="1" applyBorder="1" applyAlignment="1">
      <alignment horizontal="justify" vertical="center" wrapText="1"/>
    </xf>
    <xf numFmtId="0" fontId="16"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center" vertical="top" wrapText="1"/>
    </xf>
    <xf numFmtId="0" fontId="8" fillId="0" borderId="0" xfId="0" applyFont="1" applyAlignment="1">
      <alignment vertical="top" wrapText="1"/>
    </xf>
    <xf numFmtId="0" fontId="8" fillId="2" borderId="4" xfId="0" applyFont="1" applyFill="1" applyBorder="1" applyAlignment="1">
      <alignment horizontal="center" vertical="center" wrapText="1"/>
    </xf>
    <xf numFmtId="2" fontId="4" fillId="0" borderId="5" xfId="0" applyNumberFormat="1" applyFont="1" applyBorder="1" applyAlignment="1">
      <alignment horizontal="center" vertical="center" wrapText="1"/>
    </xf>
    <xf numFmtId="1" fontId="1"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32" fillId="0" borderId="19" xfId="0" applyFont="1" applyBorder="1" applyAlignment="1">
      <alignment horizontal="left" vertical="center" wrapText="1"/>
    </xf>
    <xf numFmtId="0" fontId="32" fillId="0" borderId="19"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0" xfId="0" applyFont="1" applyBorder="1" applyAlignment="1">
      <alignment horizontal="center" vertical="center" wrapText="1"/>
    </xf>
    <xf numFmtId="0" fontId="46" fillId="0" borderId="0" xfId="0" applyFont="1" applyAlignment="1">
      <alignment vertical="center"/>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center"/>
    </xf>
    <xf numFmtId="0" fontId="4" fillId="6" borderId="5" xfId="0" applyFont="1" applyFill="1" applyBorder="1" applyAlignment="1">
      <alignment horizontal="center" vertical="center" wrapText="1"/>
    </xf>
    <xf numFmtId="0" fontId="20" fillId="0" borderId="0" xfId="0" applyFont="1" applyAlignment="1">
      <alignment vertical="center"/>
    </xf>
    <xf numFmtId="0" fontId="46" fillId="0" borderId="0" xfId="0" applyFont="1" applyAlignment="1">
      <alignment vertical="center" wrapText="1"/>
    </xf>
    <xf numFmtId="0" fontId="21" fillId="0" borderId="0" xfId="0" applyFont="1" applyAlignment="1">
      <alignment vertical="center"/>
    </xf>
    <xf numFmtId="0" fontId="3" fillId="0" borderId="0" xfId="0" applyFont="1" applyAlignment="1">
      <alignment horizontal="center" wrapText="1"/>
    </xf>
    <xf numFmtId="0" fontId="23" fillId="0" borderId="0" xfId="0" applyFont="1" applyAlignment="1">
      <alignment wrapText="1"/>
    </xf>
    <xf numFmtId="0" fontId="39"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centerContinuous"/>
    </xf>
    <xf numFmtId="0" fontId="26" fillId="6" borderId="5" xfId="0" applyFont="1" applyFill="1" applyBorder="1" applyAlignment="1">
      <alignment vertical="center"/>
    </xf>
    <xf numFmtId="0" fontId="26" fillId="0" borderId="0" xfId="0" applyFont="1"/>
    <xf numFmtId="0" fontId="3" fillId="6" borderId="5" xfId="0" applyFont="1" applyFill="1" applyBorder="1" applyAlignment="1">
      <alignment vertical="center"/>
    </xf>
    <xf numFmtId="0" fontId="9" fillId="0" borderId="0" xfId="0" applyFont="1" applyAlignment="1">
      <alignment horizontal="left"/>
    </xf>
    <xf numFmtId="0" fontId="8" fillId="0" borderId="0" xfId="0" applyFont="1" applyAlignment="1">
      <alignment horizontal="center" wrapText="1"/>
    </xf>
    <xf numFmtId="0" fontId="21" fillId="0" borderId="0" xfId="0" applyFont="1" applyAlignment="1">
      <alignment vertical="top"/>
    </xf>
    <xf numFmtId="0" fontId="9" fillId="0" borderId="2" xfId="0" applyFont="1" applyBorder="1" applyAlignment="1">
      <alignment horizontal="center" vertical="center" wrapText="1"/>
    </xf>
    <xf numFmtId="0" fontId="15" fillId="0" borderId="0" xfId="0" applyFont="1" applyAlignment="1">
      <alignment vertical="top"/>
    </xf>
    <xf numFmtId="0" fontId="43" fillId="0" borderId="10" xfId="0" applyFont="1" applyBorder="1" applyAlignment="1">
      <alignment vertical="top"/>
    </xf>
    <xf numFmtId="0" fontId="42" fillId="0" borderId="0" xfId="0" applyFont="1" applyAlignment="1">
      <alignment vertical="top"/>
    </xf>
    <xf numFmtId="0" fontId="40" fillId="0" borderId="0" xfId="0" applyFont="1" applyAlignment="1">
      <alignment vertical="top"/>
    </xf>
    <xf numFmtId="0" fontId="0" fillId="0" borderId="0" xfId="0" applyAlignment="1">
      <alignment horizontal="center" vertical="top"/>
    </xf>
    <xf numFmtId="0" fontId="32" fillId="0" borderId="21" xfId="0" applyFont="1" applyBorder="1" applyAlignment="1">
      <alignment horizontal="center" vertical="center" wrapText="1"/>
    </xf>
    <xf numFmtId="0" fontId="32" fillId="0" borderId="21" xfId="0" applyFont="1" applyBorder="1" applyAlignment="1">
      <alignment horizontal="left" vertical="center" wrapText="1"/>
    </xf>
    <xf numFmtId="0" fontId="32" fillId="0" borderId="17" xfId="0" applyFont="1" applyBorder="1" applyAlignment="1">
      <alignment horizontal="left" vertical="top" wrapText="1"/>
    </xf>
    <xf numFmtId="0" fontId="32" fillId="0" borderId="21" xfId="0" applyFont="1" applyBorder="1" applyAlignment="1">
      <alignment horizontal="left" vertical="top" wrapText="1"/>
    </xf>
    <xf numFmtId="0" fontId="4" fillId="0" borderId="6" xfId="0" applyFont="1" applyBorder="1" applyAlignment="1">
      <alignment horizontal="left" vertical="top"/>
    </xf>
    <xf numFmtId="0" fontId="4" fillId="0" borderId="6" xfId="0" applyFont="1" applyBorder="1" applyAlignment="1">
      <alignment vertical="top"/>
    </xf>
    <xf numFmtId="0" fontId="4" fillId="0" borderId="6" xfId="0" applyFont="1" applyBorder="1" applyAlignment="1">
      <alignment horizontal="right" vertical="top"/>
    </xf>
    <xf numFmtId="0" fontId="2" fillId="0" borderId="0" xfId="0" applyFont="1" applyAlignment="1">
      <alignment vertical="top" wrapText="1"/>
    </xf>
    <xf numFmtId="0" fontId="10" fillId="0" borderId="0" xfId="0" applyFont="1" applyAlignment="1">
      <alignment vertical="top" wrapText="1"/>
    </xf>
    <xf numFmtId="0" fontId="20" fillId="0" borderId="0" xfId="0" applyFont="1" applyAlignment="1">
      <alignment vertical="top"/>
    </xf>
    <xf numFmtId="0" fontId="24" fillId="0" borderId="0" xfId="0" applyFont="1" applyAlignment="1">
      <alignment horizontal="center" vertical="top"/>
    </xf>
    <xf numFmtId="0" fontId="4" fillId="0" borderId="16" xfId="0" applyFont="1" applyBorder="1" applyAlignment="1">
      <alignment horizontal="center" vertical="center" wrapText="1"/>
    </xf>
    <xf numFmtId="0" fontId="14" fillId="0" borderId="0" xfId="0" applyFont="1" applyAlignment="1">
      <alignment horizontal="left" vertical="top" wrapText="1"/>
    </xf>
    <xf numFmtId="0" fontId="4" fillId="0" borderId="0" xfId="0" applyFont="1" applyAlignment="1">
      <alignment horizontal="left" vertical="top" wrapText="1"/>
    </xf>
    <xf numFmtId="0" fontId="32" fillId="0" borderId="0" xfId="0" applyFont="1" applyAlignment="1">
      <alignment horizontal="center" vertical="top" wrapText="1"/>
    </xf>
    <xf numFmtId="0" fontId="52" fillId="0" borderId="0" xfId="0" applyFont="1" applyAlignment="1">
      <alignment horizontal="center"/>
    </xf>
    <xf numFmtId="0" fontId="53" fillId="0" borderId="0" xfId="0" applyFont="1"/>
    <xf numFmtId="0" fontId="54" fillId="0" borderId="0" xfId="0" applyFont="1"/>
    <xf numFmtId="0" fontId="55" fillId="0" borderId="0" xfId="0" applyFont="1" applyAlignment="1">
      <alignment vertical="top"/>
    </xf>
    <xf numFmtId="0" fontId="56" fillId="0" borderId="0" xfId="0" applyFont="1" applyAlignment="1">
      <alignment vertical="top"/>
    </xf>
    <xf numFmtId="0" fontId="52"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8" fillId="0" borderId="0" xfId="0" applyFont="1" applyAlignment="1">
      <alignment vertical="top"/>
    </xf>
    <xf numFmtId="0" fontId="52" fillId="0" borderId="0" xfId="0" applyFont="1" applyAlignment="1">
      <alignment horizontal="right"/>
    </xf>
    <xf numFmtId="0" fontId="59" fillId="0" borderId="5" xfId="0" applyFont="1" applyBorder="1" applyAlignment="1">
      <alignment horizontal="center" vertical="center" wrapText="1"/>
    </xf>
    <xf numFmtId="0" fontId="55" fillId="0" borderId="0" xfId="0" applyFont="1"/>
    <xf numFmtId="0" fontId="58" fillId="0" borderId="0" xfId="0" applyFont="1"/>
    <xf numFmtId="0" fontId="54" fillId="0" borderId="0" xfId="0" applyFont="1" applyAlignment="1">
      <alignment horizontal="left" indent="6"/>
    </xf>
    <xf numFmtId="0" fontId="60" fillId="0" borderId="0" xfId="0" applyFont="1" applyAlignment="1">
      <alignment horizontal="center"/>
    </xf>
    <xf numFmtId="0" fontId="53" fillId="0" borderId="0" xfId="0" applyFont="1" applyAlignment="1">
      <alignment horizontal="center"/>
    </xf>
    <xf numFmtId="0" fontId="32" fillId="0" borderId="20" xfId="0" applyFont="1" applyBorder="1" applyAlignment="1">
      <alignment vertical="top" wrapText="1"/>
    </xf>
    <xf numFmtId="0" fontId="1" fillId="0" borderId="5" xfId="0" applyFont="1" applyBorder="1" applyAlignment="1">
      <alignment horizontal="center" vertical="center"/>
    </xf>
    <xf numFmtId="0" fontId="1"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1" fillId="0" borderId="2" xfId="0" applyFont="1" applyBorder="1" applyAlignment="1">
      <alignment horizontal="left" vertical="center" wrapText="1"/>
    </xf>
    <xf numFmtId="0" fontId="3" fillId="9"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10" borderId="5"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11" borderId="8" xfId="0" applyFont="1" applyFill="1" applyBorder="1" applyAlignment="1">
      <alignment horizontal="center" vertical="center"/>
    </xf>
    <xf numFmtId="0" fontId="1" fillId="11" borderId="4" xfId="0" applyFont="1" applyFill="1" applyBorder="1"/>
    <xf numFmtId="0" fontId="3" fillId="11" borderId="1" xfId="0" applyFont="1" applyFill="1" applyBorder="1" applyAlignment="1">
      <alignment horizontal="center" vertical="center"/>
    </xf>
    <xf numFmtId="49" fontId="19" fillId="8" borderId="8" xfId="0" applyNumberFormat="1" applyFont="1" applyFill="1" applyBorder="1" applyAlignment="1">
      <alignment horizontal="center" wrapText="1"/>
    </xf>
    <xf numFmtId="0" fontId="3" fillId="0" borderId="5" xfId="2" applyFont="1" applyBorder="1" applyAlignment="1">
      <alignment horizontal="center" vertical="center" wrapText="1"/>
    </xf>
    <xf numFmtId="14" fontId="3" fillId="0" borderId="5" xfId="2" applyNumberFormat="1" applyFont="1" applyBorder="1" applyAlignment="1">
      <alignment horizontal="center" vertical="center"/>
    </xf>
    <xf numFmtId="0" fontId="1" fillId="6" borderId="5" xfId="0" applyFont="1" applyFill="1" applyBorder="1" applyAlignment="1">
      <alignment horizontal="center" vertical="center" wrapText="1"/>
    </xf>
    <xf numFmtId="49" fontId="3" fillId="0" borderId="5" xfId="2" applyNumberFormat="1" applyFont="1" applyBorder="1" applyAlignment="1">
      <alignment horizontal="center" vertical="center"/>
    </xf>
    <xf numFmtId="0" fontId="0" fillId="0" borderId="22" xfId="0" applyBorder="1"/>
    <xf numFmtId="0" fontId="0" fillId="0" borderId="23" xfId="0" applyBorder="1"/>
    <xf numFmtId="0" fontId="0" fillId="0" borderId="24" xfId="0" applyBorder="1"/>
    <xf numFmtId="0" fontId="0" fillId="0" borderId="25" xfId="0" applyBorder="1"/>
    <xf numFmtId="0" fontId="2" fillId="0" borderId="25" xfId="0" applyFont="1" applyBorder="1"/>
    <xf numFmtId="0" fontId="4" fillId="0" borderId="25" xfId="0" applyFont="1" applyBorder="1"/>
    <xf numFmtId="0" fontId="2" fillId="0" borderId="24" xfId="0" applyFont="1" applyBorder="1" applyAlignment="1">
      <alignment horizontal="center"/>
    </xf>
    <xf numFmtId="0" fontId="1" fillId="0" borderId="25" xfId="0" applyFont="1" applyBorder="1"/>
    <xf numFmtId="0" fontId="0" fillId="0" borderId="26" xfId="0" applyBorder="1"/>
    <xf numFmtId="0" fontId="63" fillId="0" borderId="0" xfId="0" applyFont="1"/>
    <xf numFmtId="0" fontId="26" fillId="0" borderId="5" xfId="0" applyFont="1" applyBorder="1" applyAlignment="1">
      <alignment horizontal="center" vertical="center" wrapText="1"/>
    </xf>
    <xf numFmtId="49" fontId="26" fillId="0" borderId="5" xfId="0" applyNumberFormat="1" applyFont="1" applyBorder="1" applyAlignment="1">
      <alignment horizontal="center" vertical="center" wrapText="1"/>
    </xf>
    <xf numFmtId="0" fontId="1" fillId="0" borderId="5" xfId="0" applyFont="1" applyBorder="1"/>
    <xf numFmtId="0" fontId="1" fillId="6" borderId="5" xfId="0" applyFont="1" applyFill="1" applyBorder="1"/>
    <xf numFmtId="0" fontId="1" fillId="11" borderId="5" xfId="0" applyFont="1" applyFill="1" applyBorder="1"/>
    <xf numFmtId="0" fontId="3" fillId="11" borderId="4" xfId="0" applyFont="1" applyFill="1" applyBorder="1"/>
    <xf numFmtId="0" fontId="3" fillId="11" borderId="1" xfId="0" applyFont="1" applyFill="1" applyBorder="1"/>
    <xf numFmtId="0" fontId="1" fillId="0" borderId="27" xfId="0" applyFont="1" applyBorder="1" applyAlignment="1">
      <alignment horizontal="center"/>
    </xf>
    <xf numFmtId="0" fontId="29" fillId="0" borderId="6" xfId="0" applyFont="1" applyBorder="1" applyAlignment="1">
      <alignment horizontal="left" vertical="top"/>
    </xf>
    <xf numFmtId="0" fontId="0" fillId="0" borderId="2" xfId="0" applyBorder="1" applyAlignment="1">
      <alignment horizontal="left" vertical="top"/>
    </xf>
    <xf numFmtId="0" fontId="29" fillId="0" borderId="2" xfId="0" applyFont="1" applyBorder="1" applyAlignment="1">
      <alignment horizontal="left" vertical="top"/>
    </xf>
    <xf numFmtId="0" fontId="0" fillId="0" borderId="6" xfId="0" applyBorder="1" applyAlignment="1">
      <alignment horizontal="center" vertical="top"/>
    </xf>
    <xf numFmtId="0" fontId="15" fillId="0" borderId="27" xfId="0" applyFont="1" applyBorder="1" applyAlignment="1">
      <alignment horizontal="center"/>
    </xf>
    <xf numFmtId="0" fontId="0" fillId="0" borderId="27" xfId="0" applyBorder="1"/>
    <xf numFmtId="0" fontId="0" fillId="0" borderId="28" xfId="0" applyBorder="1"/>
    <xf numFmtId="0" fontId="3" fillId="0" borderId="22" xfId="0" applyFont="1" applyBorder="1"/>
    <xf numFmtId="0" fontId="2" fillId="0" borderId="29" xfId="0" applyFont="1" applyBorder="1"/>
    <xf numFmtId="0" fontId="3" fillId="0" borderId="29" xfId="0" applyFont="1" applyBorder="1"/>
    <xf numFmtId="0" fontId="3" fillId="0" borderId="23" xfId="0" applyFont="1" applyBorder="1"/>
    <xf numFmtId="0" fontId="3" fillId="0" borderId="24" xfId="0" applyFont="1" applyBorder="1" applyAlignment="1">
      <alignment vertical="top"/>
    </xf>
    <xf numFmtId="0" fontId="3" fillId="0" borderId="25" xfId="0" applyFont="1" applyBorder="1" applyAlignment="1">
      <alignment vertical="top"/>
    </xf>
    <xf numFmtId="0" fontId="29" fillId="0" borderId="24" xfId="0" applyFont="1" applyBorder="1" applyAlignment="1">
      <alignment vertical="top"/>
    </xf>
    <xf numFmtId="0" fontId="29" fillId="0" borderId="25" xfId="0" applyFont="1" applyBorder="1" applyAlignment="1">
      <alignment vertical="top"/>
    </xf>
    <xf numFmtId="0" fontId="15" fillId="0" borderId="24" xfId="0" applyFont="1" applyBorder="1" applyAlignment="1">
      <alignment vertical="top"/>
    </xf>
    <xf numFmtId="0" fontId="0" fillId="0" borderId="25" xfId="0" applyBorder="1" applyAlignment="1">
      <alignment vertical="top"/>
    </xf>
    <xf numFmtId="0" fontId="15" fillId="0" borderId="24" xfId="0" applyFont="1" applyBorder="1"/>
    <xf numFmtId="0" fontId="29" fillId="0" borderId="25" xfId="0" applyFont="1" applyBorder="1"/>
    <xf numFmtId="0" fontId="43" fillId="0" borderId="25" xfId="0" applyFont="1" applyBorder="1" applyAlignment="1">
      <alignment vertical="top"/>
    </xf>
    <xf numFmtId="0" fontId="8" fillId="0" borderId="24" xfId="0" applyFont="1" applyBorder="1" applyAlignment="1">
      <alignment vertical="top"/>
    </xf>
    <xf numFmtId="0" fontId="40" fillId="0" borderId="25" xfId="0" applyFont="1" applyBorder="1" applyAlignment="1">
      <alignment vertical="top"/>
    </xf>
    <xf numFmtId="0" fontId="29" fillId="0" borderId="24" xfId="0" applyFont="1" applyBorder="1"/>
    <xf numFmtId="0" fontId="0" fillId="0" borderId="25" xfId="0" applyBorder="1" applyAlignment="1">
      <alignment horizontal="center" vertical="top"/>
    </xf>
    <xf numFmtId="0" fontId="29" fillId="0" borderId="26" xfId="0" applyFont="1" applyBorder="1"/>
    <xf numFmtId="0" fontId="29" fillId="0" borderId="27" xfId="0" applyFont="1" applyBorder="1"/>
    <xf numFmtId="0" fontId="29" fillId="0" borderId="28" xfId="0" applyFont="1" applyBorder="1"/>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right" vertical="center" wrapText="1"/>
    </xf>
    <xf numFmtId="3" fontId="3" fillId="0" borderId="1"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xf numFmtId="3" fontId="3" fillId="0" borderId="5"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0" fillId="0" borderId="5" xfId="0" applyBorder="1" applyAlignment="1">
      <alignment vertical="center"/>
    </xf>
    <xf numFmtId="0" fontId="34" fillId="0" borderId="16" xfId="0" applyFont="1" applyBorder="1" applyAlignment="1">
      <alignment horizontal="center" vertical="center"/>
    </xf>
    <xf numFmtId="0" fontId="1" fillId="0" borderId="5" xfId="0" applyFont="1" applyBorder="1"/>
    <xf numFmtId="0" fontId="0" fillId="0" borderId="5" xfId="0" applyBorder="1"/>
    <xf numFmtId="0" fontId="3" fillId="11" borderId="4" xfId="0" applyFont="1" applyFill="1" applyBorder="1"/>
    <xf numFmtId="0" fontId="0" fillId="11" borderId="2" xfId="0" applyFill="1" applyBorder="1"/>
    <xf numFmtId="0" fontId="0" fillId="11" borderId="1" xfId="0" applyFill="1" applyBorder="1"/>
    <xf numFmtId="0" fontId="1" fillId="0" borderId="0" xfId="0" applyFont="1"/>
    <xf numFmtId="0" fontId="0" fillId="0" borderId="0" xfId="0"/>
    <xf numFmtId="0" fontId="3" fillId="0" borderId="5" xfId="0" applyFont="1" applyBorder="1"/>
    <xf numFmtId="0" fontId="3" fillId="0" borderId="4" xfId="0" applyFont="1" applyBorder="1"/>
    <xf numFmtId="0" fontId="0" fillId="0" borderId="2" xfId="0" applyBorder="1"/>
    <xf numFmtId="0" fontId="0" fillId="0" borderId="1" xfId="0" applyBorder="1"/>
    <xf numFmtId="0" fontId="1" fillId="11" borderId="4" xfId="0" applyFont="1" applyFill="1" applyBorder="1"/>
    <xf numFmtId="0" fontId="3" fillId="11" borderId="5" xfId="0" applyFont="1" applyFill="1" applyBorder="1"/>
    <xf numFmtId="0" fontId="0" fillId="11" borderId="5" xfId="0" applyFill="1" applyBorder="1"/>
    <xf numFmtId="0" fontId="3" fillId="6" borderId="4" xfId="0" applyFont="1" applyFill="1" applyBorder="1"/>
    <xf numFmtId="0" fontId="1" fillId="6" borderId="5" xfId="0" applyFont="1" applyFill="1"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4" fillId="5" borderId="9" xfId="0" applyFont="1" applyFill="1" applyBorder="1" applyAlignment="1">
      <alignment vertical="top" wrapText="1"/>
    </xf>
    <xf numFmtId="0" fontId="0" fillId="0" borderId="0" xfId="0" applyAlignment="1">
      <alignment vertical="top" wrapText="1"/>
    </xf>
    <xf numFmtId="0" fontId="35" fillId="5" borderId="5" xfId="0" applyFont="1" applyFill="1" applyBorder="1"/>
    <xf numFmtId="0" fontId="0" fillId="5" borderId="5" xfId="0" applyFill="1" applyBorder="1"/>
    <xf numFmtId="0" fontId="33" fillId="0" borderId="0" xfId="0" applyFont="1" applyAlignment="1">
      <alignment vertical="top" wrapText="1"/>
    </xf>
    <xf numFmtId="0" fontId="48" fillId="0" borderId="0" xfId="0" applyFont="1" applyAlignment="1">
      <alignment vertical="top" wrapText="1"/>
    </xf>
    <xf numFmtId="0" fontId="0" fillId="0" borderId="0" xfId="0" applyAlignment="1">
      <alignment wrapText="1"/>
    </xf>
    <xf numFmtId="0" fontId="49" fillId="0" borderId="0" xfId="0" applyFont="1" applyAlignment="1">
      <alignment vertical="top" wrapText="1"/>
    </xf>
    <xf numFmtId="0" fontId="8" fillId="0" borderId="6" xfId="0" applyFont="1" applyBorder="1" applyAlignment="1">
      <alignment horizontal="left" indent="2"/>
    </xf>
    <xf numFmtId="14" fontId="3" fillId="0" borderId="11"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6" fillId="0" borderId="11" xfId="0" applyFont="1" applyBorder="1" applyAlignment="1">
      <alignment horizontal="center" vertical="center" wrapText="1"/>
    </xf>
    <xf numFmtId="0" fontId="0" fillId="0" borderId="12" xfId="0"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9" fontId="16" fillId="0" borderId="4"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2" fillId="0" borderId="0" xfId="0" applyNumberFormat="1" applyFont="1" applyAlignment="1">
      <alignment vertical="top" wrapText="1"/>
    </xf>
    <xf numFmtId="0" fontId="90" fillId="0" borderId="0" xfId="1" applyAlignment="1" applyProtection="1">
      <alignment vertical="top" wrapText="1"/>
    </xf>
    <xf numFmtId="0" fontId="3" fillId="0" borderId="0" xfId="0" applyFont="1" applyAlignment="1">
      <alignment vertical="top" wrapText="1"/>
    </xf>
    <xf numFmtId="0" fontId="0" fillId="0" borderId="25" xfId="0" applyBorder="1" applyAlignment="1">
      <alignment vertical="top" wrapText="1"/>
    </xf>
    <xf numFmtId="0" fontId="2" fillId="0" borderId="0" xfId="0" applyFont="1" applyAlignment="1">
      <alignment horizontal="center"/>
    </xf>
    <xf numFmtId="0" fontId="2" fillId="0" borderId="29"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left"/>
    </xf>
    <xf numFmtId="0" fontId="2" fillId="0" borderId="0" xfId="0" applyFont="1" applyAlignment="1">
      <alignment horizontal="right"/>
    </xf>
    <xf numFmtId="0" fontId="8" fillId="0" borderId="6" xfId="0" applyFont="1" applyBorder="1" applyAlignment="1">
      <alignment horizontal="center"/>
    </xf>
    <xf numFmtId="0" fontId="45" fillId="0" borderId="0" xfId="0" applyFont="1" applyAlignment="1">
      <alignment horizontal="center" vertical="top"/>
    </xf>
    <xf numFmtId="0" fontId="8"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vertical="top" wrapText="1"/>
    </xf>
    <xf numFmtId="0" fontId="1" fillId="0" borderId="0" xfId="0" applyFont="1" applyAlignment="1">
      <alignment horizontal="center"/>
    </xf>
    <xf numFmtId="1" fontId="4" fillId="0" borderId="6" xfId="0" applyNumberFormat="1" applyFont="1" applyBorder="1" applyAlignment="1">
      <alignment horizontal="center"/>
    </xf>
    <xf numFmtId="0" fontId="4" fillId="0" borderId="6" xfId="0" applyFont="1" applyBorder="1" applyAlignment="1">
      <alignment horizontal="center"/>
    </xf>
    <xf numFmtId="0" fontId="0" fillId="0" borderId="25" xfId="0" applyBorder="1"/>
    <xf numFmtId="0" fontId="1" fillId="0" borderId="0" xfId="0" applyFont="1" applyAlignment="1">
      <alignment horizontal="left"/>
    </xf>
    <xf numFmtId="0" fontId="0" fillId="0" borderId="0" xfId="0" applyAlignment="1">
      <alignment horizontal="left"/>
    </xf>
    <xf numFmtId="0" fontId="0" fillId="0" borderId="25" xfId="0" applyBorder="1" applyAlignment="1">
      <alignment horizontal="left"/>
    </xf>
    <xf numFmtId="0" fontId="8" fillId="0" borderId="0" xfId="0" applyFont="1" applyAlignment="1">
      <alignment horizontal="center" vertical="top"/>
    </xf>
    <xf numFmtId="0" fontId="7" fillId="0" borderId="0" xfId="0" applyFont="1" applyAlignment="1">
      <alignment horizontal="center" vertical="top"/>
    </xf>
    <xf numFmtId="0" fontId="1" fillId="0" borderId="0" xfId="0" applyFont="1" applyAlignment="1">
      <alignment wrapText="1"/>
    </xf>
    <xf numFmtId="0" fontId="1" fillId="0" borderId="0" xfId="0" applyFont="1" applyAlignment="1">
      <alignment vertical="top" wrapText="1"/>
    </xf>
    <xf numFmtId="0" fontId="15" fillId="0" borderId="0" xfId="0" applyFont="1" applyAlignment="1">
      <alignment horizontal="center" vertical="top"/>
    </xf>
    <xf numFmtId="0" fontId="0" fillId="0" borderId="0" xfId="0" applyAlignment="1">
      <alignment horizontal="center" vertical="top"/>
    </xf>
    <xf numFmtId="0" fontId="4" fillId="2"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left" vertical="top"/>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0" xfId="0" applyFont="1" applyAlignment="1">
      <alignment horizontal="left" vertical="top" wrapText="1"/>
    </xf>
    <xf numFmtId="0" fontId="4" fillId="0" borderId="6" xfId="0" applyFont="1" applyBorder="1" applyAlignment="1">
      <alignment vertical="top" wrapText="1"/>
    </xf>
    <xf numFmtId="0" fontId="4" fillId="0" borderId="0" xfId="0" applyFont="1" applyAlignment="1">
      <alignment vertical="top" wrapText="1"/>
    </xf>
    <xf numFmtId="0" fontId="0" fillId="0" borderId="0" xfId="0" applyAlignment="1">
      <alignment vertical="top"/>
    </xf>
    <xf numFmtId="0" fontId="4" fillId="0" borderId="0" xfId="0" applyFont="1" applyAlignment="1">
      <alignment horizontal="center" vertical="center" wrapText="1"/>
    </xf>
    <xf numFmtId="0" fontId="0" fillId="0" borderId="0" xfId="0" applyAlignment="1">
      <alignment horizontal="center" vertical="center" wrapText="1"/>
    </xf>
    <xf numFmtId="0" fontId="50" fillId="0" borderId="3" xfId="0" applyFont="1" applyBorder="1" applyAlignment="1">
      <alignment horizontal="center" vertical="top" wrapText="1"/>
    </xf>
    <xf numFmtId="0" fontId="51" fillId="0" borderId="3" xfId="0" applyFont="1" applyBorder="1" applyAlignment="1">
      <alignment horizontal="center" vertical="top" wrapText="1"/>
    </xf>
    <xf numFmtId="0" fontId="1" fillId="0" borderId="13" xfId="0" applyFont="1" applyBorder="1" applyAlignment="1">
      <alignment horizontal="left" vertical="center" wrapText="1"/>
    </xf>
    <xf numFmtId="0" fontId="1" fillId="0" borderId="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29" fillId="0" borderId="2" xfId="0" applyFont="1" applyBorder="1" applyAlignment="1">
      <alignment horizontal="left" vertical="top"/>
    </xf>
    <xf numFmtId="0" fontId="0" fillId="0" borderId="2" xfId="0" applyBorder="1" applyAlignment="1">
      <alignment horizontal="left" vertical="top"/>
    </xf>
    <xf numFmtId="0" fontId="44" fillId="0" borderId="0" xfId="0" applyFont="1" applyAlignment="1">
      <alignment horizontal="center" vertical="top"/>
    </xf>
    <xf numFmtId="0" fontId="41" fillId="0" borderId="0" xfId="0" applyFont="1" applyAlignment="1">
      <alignment vertical="top"/>
    </xf>
    <xf numFmtId="0" fontId="31" fillId="0" borderId="0" xfId="0" applyFont="1" applyAlignment="1">
      <alignment vertical="top"/>
    </xf>
    <xf numFmtId="0" fontId="41" fillId="0" borderId="0" xfId="0" applyFont="1" applyAlignment="1">
      <alignment vertical="top" wrapText="1"/>
    </xf>
    <xf numFmtId="0" fontId="40" fillId="0" borderId="0" xfId="0" applyFont="1" applyAlignment="1">
      <alignment vertical="top" wrapText="1"/>
    </xf>
    <xf numFmtId="0" fontId="62" fillId="0" borderId="0" xfId="0" applyFont="1" applyAlignment="1">
      <alignment vertical="top" wrapText="1"/>
    </xf>
    <xf numFmtId="0" fontId="29" fillId="0" borderId="6" xfId="0" applyFont="1" applyBorder="1" applyAlignment="1">
      <alignment horizontal="center" vertical="center"/>
    </xf>
    <xf numFmtId="0" fontId="29" fillId="0" borderId="6" xfId="0" applyFont="1" applyBorder="1" applyAlignment="1">
      <alignment horizontal="center" vertical="top"/>
    </xf>
    <xf numFmtId="0" fontId="0" fillId="0" borderId="6" xfId="0" applyBorder="1" applyAlignment="1">
      <alignment horizontal="center" vertical="top"/>
    </xf>
    <xf numFmtId="0" fontId="29" fillId="0" borderId="2" xfId="0" applyFont="1" applyBorder="1" applyAlignment="1">
      <alignment horizontal="center" vertical="top"/>
    </xf>
    <xf numFmtId="0" fontId="0" fillId="0" borderId="2" xfId="0" applyBorder="1" applyAlignment="1">
      <alignment horizontal="center" vertical="top"/>
    </xf>
    <xf numFmtId="0" fontId="29" fillId="0" borderId="6" xfId="0" applyFont="1" applyBorder="1" applyAlignment="1">
      <alignment horizontal="left" vertical="top"/>
    </xf>
    <xf numFmtId="0" fontId="0" fillId="0" borderId="6" xfId="0" applyBorder="1" applyAlignment="1">
      <alignment horizontal="left" vertical="top"/>
    </xf>
    <xf numFmtId="0" fontId="15" fillId="0" borderId="27" xfId="0" applyFont="1" applyBorder="1" applyAlignment="1">
      <alignment horizontal="center"/>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2" xfId="0" applyFont="1" applyBorder="1" applyAlignment="1">
      <alignment horizontal="left" vertical="center" wrapText="1"/>
    </xf>
    <xf numFmtId="0" fontId="32" fillId="0" borderId="17" xfId="0" applyFont="1" applyBorder="1" applyAlignment="1">
      <alignment horizontal="left" vertical="center" wrapText="1"/>
    </xf>
    <xf numFmtId="0" fontId="32" fillId="0" borderId="21" xfId="0" applyFont="1" applyBorder="1" applyAlignment="1">
      <alignment horizontal="left" vertical="center" wrapText="1"/>
    </xf>
    <xf numFmtId="0" fontId="32"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3" fillId="0" borderId="0" xfId="0" applyFont="1" applyAlignment="1">
      <alignment horizontal="center" vertical="top"/>
    </xf>
    <xf numFmtId="0" fontId="0" fillId="0" borderId="21" xfId="0" applyBorder="1" applyAlignment="1">
      <alignment vertical="center"/>
    </xf>
    <xf numFmtId="0" fontId="0" fillId="0" borderId="20" xfId="0" applyBorder="1" applyAlignment="1">
      <alignment vertical="center"/>
    </xf>
    <xf numFmtId="0" fontId="15" fillId="0" borderId="0" xfId="0" applyFont="1" applyAlignment="1">
      <alignment horizontal="center" wrapText="1"/>
    </xf>
    <xf numFmtId="0" fontId="8" fillId="0" borderId="0" xfId="0" applyFont="1" applyAlignment="1">
      <alignment horizontal="center" vertical="top" wrapText="1"/>
    </xf>
    <xf numFmtId="0" fontId="8"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left" vertical="top"/>
    </xf>
    <xf numFmtId="0" fontId="0" fillId="0" borderId="0" xfId="0" applyAlignment="1">
      <alignment horizontal="left" vertical="top"/>
    </xf>
    <xf numFmtId="0" fontId="4" fillId="0" borderId="0" xfId="0" applyFont="1" applyAlignment="1">
      <alignment vertical="top"/>
    </xf>
    <xf numFmtId="0" fontId="32" fillId="0" borderId="3" xfId="0" applyFont="1" applyBorder="1" applyAlignment="1">
      <alignment horizontal="center" vertical="top"/>
    </xf>
    <xf numFmtId="0" fontId="32" fillId="0" borderId="3" xfId="0" applyFont="1" applyBorder="1" applyAlignment="1">
      <alignment horizontal="center" vertical="top" wrapText="1"/>
    </xf>
    <xf numFmtId="0" fontId="0" fillId="0" borderId="0" xfId="0" applyAlignment="1">
      <alignment horizontal="center" vertical="top" wrapText="1"/>
    </xf>
    <xf numFmtId="0" fontId="4" fillId="0" borderId="6" xfId="0" applyFont="1" applyBorder="1" applyAlignment="1">
      <alignment vertical="top"/>
    </xf>
    <xf numFmtId="0" fontId="5"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left" vertical="top"/>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1" fillId="0" borderId="5" xfId="0" applyFont="1" applyBorder="1" applyAlignment="1">
      <alignment vertical="center" wrapText="1"/>
    </xf>
    <xf numFmtId="0" fontId="1" fillId="0" borderId="0" xfId="0" applyFont="1" applyAlignment="1">
      <alignment horizontal="center" wrapText="1"/>
    </xf>
    <xf numFmtId="0" fontId="1" fillId="0" borderId="6" xfId="0" applyFont="1" applyBorder="1" applyAlignment="1">
      <alignment horizontal="center" wrapText="1"/>
    </xf>
    <xf numFmtId="0" fontId="14" fillId="0" borderId="0" xfId="0" applyFont="1" applyAlignment="1">
      <alignment vertical="top" wrapText="1"/>
    </xf>
    <xf numFmtId="0" fontId="32" fillId="0" borderId="0" xfId="0" applyFont="1" applyAlignment="1">
      <alignment horizontal="center" vertical="top" wrapText="1"/>
    </xf>
    <xf numFmtId="0" fontId="16" fillId="0" borderId="0" xfId="0" applyFont="1" applyAlignment="1">
      <alignment horizontal="center" vertical="top"/>
    </xf>
    <xf numFmtId="0" fontId="8" fillId="0" borderId="6" xfId="0" applyFont="1" applyBorder="1" applyAlignment="1">
      <alignment horizontal="left" vertical="top" wrapText="1"/>
    </xf>
    <xf numFmtId="0" fontId="4" fillId="0" borderId="0" xfId="0" applyFont="1" applyAlignment="1">
      <alignment horizontal="center" vertical="top"/>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8" fillId="0" borderId="2" xfId="0" applyFont="1" applyBorder="1" applyAlignment="1">
      <alignment horizontal="left"/>
    </xf>
    <xf numFmtId="0" fontId="16" fillId="0" borderId="5" xfId="0" applyFont="1" applyBorder="1" applyAlignment="1">
      <alignment horizontal="center" vertical="center" wrapText="1"/>
    </xf>
    <xf numFmtId="14" fontId="16" fillId="0" borderId="5" xfId="0" applyNumberFormat="1" applyFont="1" applyBorder="1" applyAlignment="1">
      <alignment horizontal="center" vertical="center" wrapText="1"/>
    </xf>
    <xf numFmtId="0" fontId="8" fillId="0" borderId="3" xfId="0" applyFont="1" applyBorder="1" applyAlignment="1">
      <alignment horizontal="center"/>
    </xf>
    <xf numFmtId="0" fontId="1" fillId="0" borderId="6" xfId="0" applyFont="1" applyBorder="1" applyAlignment="1">
      <alignment horizontal="center" vertical="top" wrapText="1"/>
    </xf>
    <xf numFmtId="0" fontId="16"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justify" vertical="top"/>
    </xf>
    <xf numFmtId="0" fontId="1" fillId="0" borderId="0" xfId="0" applyFont="1" applyAlignment="1">
      <alignment horizontal="left" vertical="top" wrapText="1"/>
    </xf>
    <xf numFmtId="0" fontId="3" fillId="0" borderId="0" xfId="0" applyFont="1" applyAlignment="1">
      <alignment horizontal="center"/>
    </xf>
    <xf numFmtId="0" fontId="3" fillId="0" borderId="6" xfId="0" applyFont="1" applyBorder="1" applyAlignment="1">
      <alignment horizontal="center"/>
    </xf>
    <xf numFmtId="0" fontId="0" fillId="0" borderId="6" xfId="0" applyBorder="1"/>
    <xf numFmtId="0" fontId="0" fillId="0" borderId="0" xfId="0" applyAlignment="1">
      <alignment horizontal="center"/>
    </xf>
    <xf numFmtId="0" fontId="4" fillId="0" borderId="0" xfId="0" applyFont="1" applyAlignment="1">
      <alignment wrapText="1"/>
    </xf>
    <xf numFmtId="0" fontId="21" fillId="0" borderId="0" xfId="0" applyFont="1"/>
    <xf numFmtId="0" fontId="45" fillId="0" borderId="0" xfId="0" applyFont="1" applyAlignment="1">
      <alignment horizontal="left" vertical="top"/>
    </xf>
    <xf numFmtId="0" fontId="4" fillId="0" borderId="0" xfId="0" applyFont="1"/>
    <xf numFmtId="0" fontId="8" fillId="0" borderId="0" xfId="0" applyFont="1" applyAlignment="1">
      <alignment horizontal="center"/>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26" fillId="2"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5" fillId="0" borderId="0" xfId="0" applyFont="1" applyAlignment="1">
      <alignment horizontal="left" vertical="top" wrapText="1"/>
    </xf>
    <xf numFmtId="0" fontId="31" fillId="0" borderId="0" xfId="0" applyFont="1" applyAlignment="1">
      <alignment horizontal="left" vertical="top" wrapText="1"/>
    </xf>
    <xf numFmtId="0" fontId="14" fillId="0" borderId="0" xfId="0" applyFont="1" applyAlignment="1">
      <alignment horizontal="left" vertical="center" wrapText="1"/>
    </xf>
    <xf numFmtId="0" fontId="1" fillId="0" borderId="0" xfId="0" applyFont="1" applyAlignment="1">
      <alignment horizontal="right" wrapText="1"/>
    </xf>
    <xf numFmtId="0" fontId="16" fillId="0" borderId="0" xfId="0" applyFont="1" applyAlignment="1">
      <alignment horizontal="center"/>
    </xf>
    <xf numFmtId="0" fontId="4" fillId="0" borderId="0" xfId="0" applyFont="1" applyAlignment="1">
      <alignment horizontal="center" wrapText="1"/>
    </xf>
    <xf numFmtId="0" fontId="1"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4" fillId="0" borderId="0" xfId="0" applyFont="1" applyAlignment="1">
      <alignment horizontal="left" vertical="top" wrapText="1"/>
    </xf>
    <xf numFmtId="0" fontId="5" fillId="0" borderId="3" xfId="0" applyFont="1" applyBorder="1" applyAlignment="1">
      <alignment horizontal="left" vertical="top" wrapText="1"/>
    </xf>
    <xf numFmtId="0" fontId="31" fillId="0" borderId="3" xfId="0" applyFont="1" applyBorder="1" applyAlignment="1">
      <alignment horizontal="left" vertical="top"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8" fillId="0" borderId="6" xfId="0" applyFont="1" applyBorder="1" applyAlignment="1">
      <alignment horizontal="left"/>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0" fillId="6" borderId="15" xfId="0" applyFill="1" applyBorder="1"/>
    <xf numFmtId="0" fontId="0" fillId="6" borderId="16" xfId="0" applyFill="1" applyBorder="1"/>
    <xf numFmtId="0" fontId="26" fillId="2" borderId="4" xfId="0" applyFont="1" applyFill="1" applyBorder="1" applyAlignment="1">
      <alignment horizontal="center" vertical="center" wrapText="1"/>
    </xf>
    <xf numFmtId="0" fontId="26" fillId="2" borderId="1" xfId="0" applyFont="1" applyFill="1" applyBorder="1" applyAlignment="1">
      <alignment horizontal="center" vertical="center" wrapText="1"/>
    </xf>
    <xf numFmtId="173" fontId="1" fillId="0" borderId="4" xfId="0" applyNumberFormat="1" applyFont="1" applyBorder="1" applyAlignment="1">
      <alignment horizontal="center" vertical="center" wrapText="1"/>
    </xf>
    <xf numFmtId="173" fontId="1" fillId="0" borderId="1" xfId="0" applyNumberFormat="1" applyFont="1" applyBorder="1" applyAlignment="1">
      <alignment horizontal="center" vertical="center" wrapText="1"/>
    </xf>
    <xf numFmtId="0" fontId="25" fillId="0" borderId="0" xfId="0" applyFont="1" applyAlignment="1">
      <alignment horizontal="left" vertical="top" wrapText="1"/>
    </xf>
    <xf numFmtId="0" fontId="37" fillId="0" borderId="0" xfId="0" applyFont="1" applyAlignment="1">
      <alignment horizontal="left" vertical="top" wrapText="1"/>
    </xf>
    <xf numFmtId="0" fontId="17" fillId="0" borderId="0" xfId="0" applyFont="1" applyAlignment="1">
      <alignment horizontal="center"/>
    </xf>
    <xf numFmtId="0" fontId="1" fillId="0" borderId="0" xfId="0" applyFont="1" applyAlignment="1">
      <alignment horizontal="right" vertical="center" wrapText="1"/>
    </xf>
    <xf numFmtId="0" fontId="4" fillId="6" borderId="5" xfId="0" applyFont="1" applyFill="1" applyBorder="1" applyAlignment="1">
      <alignment horizontal="center" vertical="center" wrapText="1"/>
    </xf>
    <xf numFmtId="0" fontId="32" fillId="0" borderId="0" xfId="0" applyFont="1" applyAlignment="1">
      <alignment horizontal="center" vertical="top"/>
    </xf>
    <xf numFmtId="0" fontId="34" fillId="0" borderId="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8" fillId="0" borderId="4"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4" fillId="0" borderId="16" xfId="0" applyFont="1" applyBorder="1" applyAlignment="1">
      <alignment horizontal="center" vertical="center" wrapText="1"/>
    </xf>
    <xf numFmtId="0" fontId="1" fillId="0" borderId="16" xfId="0" applyFont="1" applyBorder="1"/>
    <xf numFmtId="0" fontId="1" fillId="0" borderId="8" xfId="0" applyFont="1" applyBorder="1"/>
    <xf numFmtId="0" fontId="0" fillId="0" borderId="0" xfId="0" applyAlignment="1">
      <alignment horizontal="right" wrapText="1"/>
    </xf>
    <xf numFmtId="0" fontId="0" fillId="0" borderId="6" xfId="0" applyBorder="1" applyAlignment="1">
      <alignment wrapText="1"/>
    </xf>
    <xf numFmtId="0" fontId="46" fillId="0" borderId="3" xfId="0" applyFont="1" applyBorder="1" applyAlignment="1">
      <alignment vertical="top" wrapText="1"/>
    </xf>
    <xf numFmtId="0" fontId="14" fillId="0" borderId="0" xfId="0" applyFont="1" applyAlignment="1">
      <alignment horizontal="center"/>
    </xf>
    <xf numFmtId="0" fontId="3" fillId="0" borderId="0" xfId="0" applyFont="1" applyAlignment="1">
      <alignment horizontal="right"/>
    </xf>
    <xf numFmtId="0" fontId="0" fillId="0" borderId="6" xfId="0" applyBorder="1" applyAlignment="1">
      <alignment horizontal="center"/>
    </xf>
    <xf numFmtId="0" fontId="0" fillId="0" borderId="0" xfId="0" applyAlignment="1">
      <alignment horizontal="right"/>
    </xf>
    <xf numFmtId="0" fontId="34" fillId="0" borderId="0" xfId="0" applyFont="1" applyAlignment="1">
      <alignment vertical="top" wrapText="1"/>
    </xf>
    <xf numFmtId="0" fontId="3" fillId="0" borderId="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0" fillId="6" borderId="8" xfId="0" applyFill="1" applyBorder="1" applyAlignment="1">
      <alignment horizontal="center" vertical="center" wrapText="1"/>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3" fillId="0" borderId="5" xfId="0" applyFont="1" applyBorder="1" applyAlignment="1">
      <alignment horizontal="center" vertical="center"/>
    </xf>
    <xf numFmtId="0" fontId="9" fillId="2" borderId="5" xfId="0" applyFont="1" applyFill="1" applyBorder="1" applyAlignment="1">
      <alignment horizontal="center" vertical="center" wrapText="1"/>
    </xf>
    <xf numFmtId="0" fontId="0" fillId="0" borderId="2" xfId="0"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8" fillId="0" borderId="0" xfId="0" applyFont="1" applyAlignment="1">
      <alignment horizontal="right"/>
    </xf>
    <xf numFmtId="0" fontId="21" fillId="0" borderId="0" xfId="0" applyFont="1" applyAlignment="1">
      <alignment horizontal="right"/>
    </xf>
    <xf numFmtId="0" fontId="4" fillId="0" borderId="2" xfId="0" applyFont="1" applyBorder="1" applyAlignment="1">
      <alignment horizontal="left" wrapText="1"/>
    </xf>
    <xf numFmtId="0" fontId="8" fillId="0" borderId="0" xfId="0" applyFont="1" applyAlignment="1">
      <alignment horizontal="left" vertical="top" wrapText="1"/>
    </xf>
    <xf numFmtId="0" fontId="4" fillId="0" borderId="0" xfId="0" applyFont="1" applyAlignment="1">
      <alignment horizontal="right" wrapText="1"/>
    </xf>
    <xf numFmtId="0" fontId="4" fillId="0" borderId="6" xfId="0" applyFont="1" applyBorder="1" applyAlignment="1">
      <alignment horizontal="center" wrapText="1"/>
    </xf>
    <xf numFmtId="0" fontId="4" fillId="0" borderId="6"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0" xfId="0" applyFont="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15" fillId="0" borderId="0" xfId="0" applyFont="1" applyAlignment="1">
      <alignment horizontal="center"/>
    </xf>
    <xf numFmtId="0" fontId="0" fillId="6" borderId="8" xfId="0" applyFill="1" applyBorder="1" applyAlignment="1">
      <alignment horizontal="center" vertical="center"/>
    </xf>
    <xf numFmtId="14" fontId="3" fillId="0" borderId="5" xfId="0" applyNumberFormat="1" applyFont="1" applyBorder="1" applyAlignment="1">
      <alignment horizontal="center" vertical="center" wrapText="1"/>
    </xf>
    <xf numFmtId="0" fontId="4" fillId="0" borderId="6" xfId="0" applyFont="1" applyBorder="1" applyAlignment="1">
      <alignment wrapText="1"/>
    </xf>
    <xf numFmtId="0" fontId="14" fillId="0" borderId="3" xfId="0" applyFont="1" applyBorder="1" applyAlignment="1">
      <alignment horizontal="left" vertical="top" wrapText="1"/>
    </xf>
    <xf numFmtId="0" fontId="8" fillId="0" borderId="0" xfId="0" applyFont="1" applyAlignment="1">
      <alignment wrapText="1"/>
    </xf>
    <xf numFmtId="0" fontId="9" fillId="0" borderId="0" xfId="0" applyFont="1"/>
    <xf numFmtId="0" fontId="9" fillId="0" borderId="0" xfId="0" applyFont="1" applyAlignment="1">
      <alignment vertical="top"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6" fillId="0" borderId="3" xfId="0" applyFont="1" applyBorder="1" applyAlignment="1">
      <alignment vertical="top"/>
    </xf>
    <xf numFmtId="0" fontId="45" fillId="0" borderId="3" xfId="0" applyFont="1" applyBorder="1" applyAlignment="1">
      <alignment horizontal="center" vertical="top" wrapText="1"/>
    </xf>
    <xf numFmtId="0" fontId="21" fillId="0" borderId="0" xfId="0" applyFont="1" applyAlignment="1">
      <alignment wrapText="1"/>
    </xf>
    <xf numFmtId="0" fontId="3" fillId="0" borderId="0" xfId="0" applyFont="1"/>
    <xf numFmtId="0" fontId="19" fillId="0" borderId="0" xfId="0" applyFont="1" applyAlignment="1">
      <alignment horizontal="center" vertical="top" wrapText="1"/>
    </xf>
    <xf numFmtId="0" fontId="8" fillId="0" borderId="0" xfId="0" applyFont="1" applyAlignment="1">
      <alignment vertical="top" wrapText="1"/>
    </xf>
    <xf numFmtId="0" fontId="14" fillId="0" borderId="0" xfId="0" applyFont="1"/>
    <xf numFmtId="0" fontId="31" fillId="0" borderId="0" xfId="0" applyFont="1"/>
    <xf numFmtId="0" fontId="46" fillId="0" borderId="0" xfId="0" applyFont="1" applyAlignment="1">
      <alignment vertical="top"/>
    </xf>
    <xf numFmtId="0" fontId="0" fillId="0" borderId="5" xfId="0" applyBorder="1" applyAlignment="1">
      <alignment horizontal="center" vertical="center" wrapText="1"/>
    </xf>
    <xf numFmtId="0" fontId="3" fillId="0" borderId="11" xfId="0" applyFont="1"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horizontal="center" vertical="center"/>
    </xf>
    <xf numFmtId="0" fontId="0" fillId="0" borderId="6" xfId="0" applyBorder="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6" xfId="0" applyFont="1" applyBorder="1"/>
    <xf numFmtId="0" fontId="3" fillId="0" borderId="0" xfId="0" applyFont="1" applyAlignment="1">
      <alignment horizontal="center" vertical="center" wrapText="1"/>
    </xf>
    <xf numFmtId="0" fontId="21"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3" fillId="0" borderId="2" xfId="0" applyFont="1" applyBorder="1"/>
    <xf numFmtId="0" fontId="3" fillId="0" borderId="1" xfId="0" applyFont="1" applyBorder="1"/>
    <xf numFmtId="0" fontId="21" fillId="0" borderId="0" xfId="0" applyFont="1" applyAlignment="1">
      <alignment vertical="top" wrapText="1"/>
    </xf>
    <xf numFmtId="0" fontId="46" fillId="0" borderId="3" xfId="0" applyFont="1" applyBorder="1"/>
    <xf numFmtId="0" fontId="8"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19" fillId="0" borderId="4" xfId="0" applyFont="1" applyBorder="1" applyAlignment="1">
      <alignment vertical="center" wrapText="1"/>
    </xf>
    <xf numFmtId="0" fontId="0" fillId="0" borderId="2" xfId="0" applyBorder="1" applyAlignment="1">
      <alignment wrapText="1"/>
    </xf>
    <xf numFmtId="0" fontId="0" fillId="0" borderId="1" xfId="0" applyBorder="1" applyAlignment="1">
      <alignment wrapText="1"/>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6" xfId="0" applyFont="1" applyBorder="1" applyAlignment="1">
      <alignment horizontal="center" vertical="center"/>
    </xf>
    <xf numFmtId="0" fontId="0" fillId="0" borderId="3" xfId="0" applyBorder="1" applyAlignment="1">
      <alignment horizontal="center" vertical="top"/>
    </xf>
    <xf numFmtId="0" fontId="4" fillId="0" borderId="0" xfId="0" applyFont="1" applyAlignment="1">
      <alignment vertical="center" wrapText="1"/>
    </xf>
    <xf numFmtId="0" fontId="3" fillId="0" borderId="6" xfId="0" applyFont="1" applyBorder="1" applyAlignment="1">
      <alignment horizontal="center" vertical="top"/>
    </xf>
    <xf numFmtId="0" fontId="0" fillId="0" borderId="6" xfId="0" applyBorder="1" applyAlignment="1">
      <alignment vertical="top"/>
    </xf>
    <xf numFmtId="0" fontId="21" fillId="0" borderId="0" xfId="0" applyFont="1" applyAlignment="1">
      <alignment vertical="top"/>
    </xf>
    <xf numFmtId="0" fontId="8" fillId="0" borderId="2" xfId="0" applyFont="1" applyBorder="1" applyAlignment="1">
      <alignment horizontal="center" vertical="center" wrapText="1"/>
    </xf>
    <xf numFmtId="0" fontId="14" fillId="0" borderId="0" xfId="0" applyFont="1" applyAlignment="1">
      <alignment horizontal="center" vertical="top"/>
    </xf>
    <xf numFmtId="0" fontId="8" fillId="0" borderId="0" xfId="0" applyFont="1" applyAlignment="1">
      <alignment horizontal="left" vertical="center"/>
    </xf>
    <xf numFmtId="0" fontId="9" fillId="2" borderId="1" xfId="0" applyFont="1" applyFill="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0" xfId="0" applyNumberFormat="1" applyFont="1" applyAlignment="1">
      <alignment horizontal="center" vertical="center" wrapText="1"/>
    </xf>
    <xf numFmtId="1" fontId="1" fillId="0" borderId="10"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0" fillId="0" borderId="5" xfId="0" applyNumberForma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10"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1" fillId="0" borderId="3" xfId="0" applyFont="1" applyBorder="1"/>
    <xf numFmtId="0" fontId="1" fillId="0" borderId="12" xfId="0" applyFont="1" applyBorder="1"/>
    <xf numFmtId="0" fontId="0" fillId="0" borderId="13" xfId="0" applyBorder="1"/>
    <xf numFmtId="0" fontId="0" fillId="0" borderId="14" xfId="0" applyBorder="1"/>
    <xf numFmtId="14" fontId="1"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xf numFmtId="0" fontId="7" fillId="2" borderId="5" xfId="0" applyFont="1" applyFill="1" applyBorder="1" applyAlignment="1">
      <alignment horizontal="center" vertical="center" wrapText="1"/>
    </xf>
    <xf numFmtId="0" fontId="8" fillId="0" borderId="3" xfId="0" applyFont="1" applyBorder="1"/>
    <xf numFmtId="0" fontId="0" fillId="0" borderId="3" xfId="0" applyBorder="1"/>
    <xf numFmtId="0" fontId="4" fillId="0" borderId="4"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xf numFmtId="0" fontId="6" fillId="0" borderId="0" xfId="0" applyFont="1" applyAlignment="1">
      <alignment vertical="top" wrapText="1"/>
    </xf>
    <xf numFmtId="0" fontId="18" fillId="0" borderId="0" xfId="0" applyFont="1" applyAlignment="1">
      <alignment vertical="top" wrapText="1"/>
    </xf>
    <xf numFmtId="0" fontId="4" fillId="0" borderId="0" xfId="0" applyFont="1" applyAlignment="1">
      <alignment horizontal="center" vertical="center"/>
    </xf>
    <xf numFmtId="0" fontId="8" fillId="0" borderId="0" xfId="0" applyFont="1" applyAlignment="1">
      <alignment horizontal="center" vertical="center"/>
    </xf>
    <xf numFmtId="0" fontId="8" fillId="0" borderId="0" xfId="2" applyFont="1" applyAlignment="1">
      <alignment horizontal="center" vertical="center" wrapText="1"/>
    </xf>
    <xf numFmtId="0" fontId="8" fillId="0" borderId="0" xfId="2" applyFont="1" applyAlignment="1">
      <alignment horizontal="center" vertical="center"/>
    </xf>
    <xf numFmtId="0" fontId="4" fillId="0" borderId="0" xfId="2" applyFont="1" applyAlignment="1">
      <alignment horizontal="left" vertical="center"/>
    </xf>
    <xf numFmtId="0" fontId="1" fillId="0" borderId="0" xfId="2" applyFont="1" applyAlignment="1">
      <alignment vertical="center"/>
    </xf>
    <xf numFmtId="0" fontId="3" fillId="0" borderId="11" xfId="2" applyFont="1" applyBorder="1" applyAlignment="1">
      <alignment horizontal="center" vertical="center" wrapText="1"/>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1" xfId="2" applyFont="1" applyBorder="1" applyAlignment="1">
      <alignment horizontal="center" vertical="center"/>
    </xf>
    <xf numFmtId="0" fontId="3" fillId="0" borderId="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 xfId="2" applyFont="1" applyBorder="1" applyAlignment="1">
      <alignment horizontal="center" vertical="center" wrapText="1"/>
    </xf>
    <xf numFmtId="0" fontId="3" fillId="0" borderId="8" xfId="2" applyFont="1" applyBorder="1" applyAlignment="1">
      <alignment horizontal="center" vertical="center"/>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3" fillId="0" borderId="8" xfId="2" applyFont="1" applyBorder="1" applyAlignment="1">
      <alignment horizontal="center" vertical="center" wrapText="1"/>
    </xf>
    <xf numFmtId="0" fontId="3" fillId="0" borderId="12" xfId="2" applyFont="1" applyBorder="1" applyAlignment="1">
      <alignment horizontal="center" vertical="center" wrapText="1"/>
    </xf>
    <xf numFmtId="9" fontId="3" fillId="0" borderId="11" xfId="2" applyNumberFormat="1" applyFont="1" applyBorder="1" applyAlignment="1">
      <alignment horizontal="center" vertical="center" wrapText="1"/>
    </xf>
    <xf numFmtId="14" fontId="3" fillId="0" borderId="11" xfId="2" applyNumberFormat="1"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14" fontId="3" fillId="0" borderId="8" xfId="2" applyNumberFormat="1" applyFont="1" applyBorder="1" applyAlignment="1">
      <alignment horizontal="center" vertical="center"/>
    </xf>
    <xf numFmtId="0" fontId="3" fillId="0" borderId="9" xfId="2" applyFont="1" applyBorder="1" applyAlignment="1">
      <alignment horizontal="center" vertical="center" wrapText="1"/>
    </xf>
    <xf numFmtId="0" fontId="3" fillId="0" borderId="5" xfId="2" applyFont="1" applyBorder="1" applyAlignment="1">
      <alignment horizontal="center" vertical="center" wrapText="1"/>
    </xf>
    <xf numFmtId="14" fontId="3" fillId="0" borderId="5" xfId="2" applyNumberFormat="1" applyFont="1" applyBorder="1" applyAlignment="1">
      <alignment horizontal="center" vertical="center"/>
    </xf>
    <xf numFmtId="0" fontId="3" fillId="0" borderId="5" xfId="2" applyFont="1" applyBorder="1" applyAlignment="1">
      <alignment horizontal="center" vertical="center"/>
    </xf>
    <xf numFmtId="14" fontId="3" fillId="0" borderId="5" xfId="2" applyNumberFormat="1" applyFont="1" applyBorder="1" applyAlignment="1">
      <alignment horizontal="center" vertical="center" wrapText="1"/>
    </xf>
    <xf numFmtId="14" fontId="3" fillId="0" borderId="4" xfId="2" applyNumberFormat="1" applyFont="1" applyBorder="1" applyAlignment="1">
      <alignment horizontal="center" vertical="center" wrapText="1"/>
    </xf>
    <xf numFmtId="0" fontId="4" fillId="0" borderId="0" xfId="2" applyFont="1" applyAlignment="1">
      <alignment horizontal="left"/>
    </xf>
    <xf numFmtId="0" fontId="4" fillId="0" borderId="6" xfId="2" applyFont="1" applyBorder="1"/>
    <xf numFmtId="0" fontId="45" fillId="0" borderId="3" xfId="2" applyFont="1" applyBorder="1" applyAlignment="1">
      <alignment horizontal="center" vertical="top"/>
    </xf>
    <xf numFmtId="0" fontId="1" fillId="0" borderId="0" xfId="0" applyFont="1" applyAlignment="1">
      <alignment vertical="top"/>
    </xf>
    <xf numFmtId="0" fontId="0" fillId="0" borderId="10" xfId="0" applyBorder="1" applyAlignment="1">
      <alignment vertical="top"/>
    </xf>
    <xf numFmtId="0" fontId="3" fillId="0" borderId="0" xfId="0" applyFont="1" applyAlignment="1">
      <alignment wrapText="1"/>
    </xf>
    <xf numFmtId="0" fontId="0" fillId="0" borderId="10" xfId="0" applyBorder="1" applyAlignment="1">
      <alignment wrapText="1"/>
    </xf>
    <xf numFmtId="0" fontId="0" fillId="0" borderId="10" xfId="0" applyBorder="1" applyAlignment="1">
      <alignment vertical="top" wrapText="1"/>
    </xf>
    <xf numFmtId="0" fontId="28" fillId="0" borderId="0" xfId="0" applyFont="1" applyAlignment="1">
      <alignment horizontal="center" vertical="top"/>
    </xf>
    <xf numFmtId="0" fontId="30" fillId="0" borderId="0" xfId="0" applyFont="1" applyAlignment="1">
      <alignment vertical="top" wrapText="1"/>
    </xf>
    <xf numFmtId="0" fontId="31" fillId="0" borderId="10" xfId="0" applyFont="1" applyBorder="1" applyAlignment="1">
      <alignment vertical="top"/>
    </xf>
    <xf numFmtId="0" fontId="29" fillId="0" borderId="9" xfId="0" applyFont="1" applyBorder="1" applyAlignment="1">
      <alignment vertical="top"/>
    </xf>
    <xf numFmtId="0" fontId="14" fillId="0" borderId="9" xfId="0" applyFont="1" applyBorder="1" applyAlignment="1">
      <alignment horizontal="center" vertical="top" wrapText="1"/>
    </xf>
    <xf numFmtId="0" fontId="14" fillId="0" borderId="0" xfId="0" applyFont="1" applyAlignment="1">
      <alignment horizontal="center" vertical="top" wrapText="1"/>
    </xf>
    <xf numFmtId="0" fontId="1" fillId="0" borderId="9" xfId="0" applyFont="1" applyBorder="1" applyAlignment="1">
      <alignment horizontal="center" wrapText="1"/>
    </xf>
    <xf numFmtId="0" fontId="16" fillId="0" borderId="10" xfId="0" applyFont="1" applyBorder="1" applyAlignment="1">
      <alignment horizontal="center" vertical="top"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5" borderId="11"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0" xfId="0" applyFill="1" applyBorder="1" applyAlignment="1">
      <alignment horizontal="center" vertical="center" wrapText="1"/>
    </xf>
    <xf numFmtId="0" fontId="57" fillId="0" borderId="4" xfId="0" applyFont="1" applyBorder="1" applyAlignment="1">
      <alignment horizontal="center" vertical="center"/>
    </xf>
    <xf numFmtId="0" fontId="57" fillId="0" borderId="1" xfId="0" applyFont="1" applyBorder="1" applyAlignment="1">
      <alignment horizontal="center" vertical="center"/>
    </xf>
    <xf numFmtId="0" fontId="52" fillId="0" borderId="0" xfId="0" applyFont="1" applyAlignment="1">
      <alignment horizont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 fillId="0" borderId="8"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6" fillId="2" borderId="2" xfId="0" applyFont="1" applyFill="1" applyBorder="1" applyAlignment="1">
      <alignment horizontal="center" vertical="center" wrapText="1"/>
    </xf>
    <xf numFmtId="0" fontId="6" fillId="0" borderId="0" xfId="0" applyFont="1" applyAlignment="1">
      <alignment horizontal="center"/>
    </xf>
    <xf numFmtId="0" fontId="59" fillId="0" borderId="4" xfId="0" applyFont="1" applyBorder="1" applyAlignment="1">
      <alignment horizontal="center" vertical="center" wrapText="1"/>
    </xf>
    <xf numFmtId="0" fontId="59" fillId="0" borderId="1" xfId="0" applyFont="1" applyBorder="1" applyAlignment="1">
      <alignment horizontal="center" vertical="center" wrapText="1"/>
    </xf>
    <xf numFmtId="0" fontId="0" fillId="2" borderId="5" xfId="0" applyFill="1" applyBorder="1" applyAlignment="1">
      <alignment horizontal="center" vertical="center" wrapText="1"/>
    </xf>
    <xf numFmtId="0" fontId="21" fillId="0" borderId="2" xfId="0" applyFont="1" applyBorder="1" applyAlignment="1">
      <alignment horizontal="center" vertical="center" wrapText="1"/>
    </xf>
    <xf numFmtId="1" fontId="4" fillId="0" borderId="4"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173" fontId="4" fillId="0" borderId="4" xfId="0" applyNumberFormat="1" applyFont="1" applyBorder="1" applyAlignment="1">
      <alignment horizontal="center" vertical="center" wrapText="1"/>
    </xf>
    <xf numFmtId="173" fontId="21" fillId="0" borderId="2" xfId="0" applyNumberFormat="1" applyFont="1" applyBorder="1" applyAlignment="1">
      <alignment horizontal="center" vertical="center" wrapText="1"/>
    </xf>
    <xf numFmtId="173" fontId="21"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61" fillId="0" borderId="0" xfId="0" applyFont="1" applyAlignment="1">
      <alignment horizontal="left" vertical="center" wrapText="1"/>
    </xf>
    <xf numFmtId="0" fontId="1" fillId="0" borderId="1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0" borderId="12" xfId="0" applyBorder="1"/>
    <xf numFmtId="0" fontId="1" fillId="0" borderId="4"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xf>
    <xf numFmtId="0" fontId="1" fillId="0" borderId="1" xfId="0" applyFont="1" applyBorder="1" applyAlignment="1">
      <alignment horizontal="center" vertical="center" textRotation="90"/>
    </xf>
    <xf numFmtId="49" fontId="1" fillId="0" borderId="5"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2" borderId="4" xfId="0" applyFont="1" applyFill="1" applyBorder="1" applyAlignment="1">
      <alignment horizontal="center" vertical="center"/>
    </xf>
    <xf numFmtId="0" fontId="0" fillId="2" borderId="2" xfId="0" applyFill="1" applyBorder="1" applyAlignment="1">
      <alignment horizontal="center" vertical="center"/>
    </xf>
    <xf numFmtId="0" fontId="1" fillId="2" borderId="5" xfId="0" applyFont="1" applyFill="1" applyBorder="1" applyAlignment="1">
      <alignment horizontal="center" vertical="center"/>
    </xf>
    <xf numFmtId="0" fontId="0" fillId="2" borderId="5" xfId="0" applyFill="1" applyBorder="1" applyAlignment="1">
      <alignment horizontal="center" vertical="center"/>
    </xf>
    <xf numFmtId="0" fontId="1" fillId="2" borderId="2" xfId="0" applyFont="1" applyFill="1" applyBorder="1" applyAlignment="1">
      <alignment horizontal="center" vertical="center"/>
    </xf>
    <xf numFmtId="0" fontId="0" fillId="2" borderId="1" xfId="0"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4" fontId="4" fillId="0" borderId="5" xfId="0" applyNumberFormat="1" applyFont="1" applyBorder="1" applyAlignment="1">
      <alignment horizontal="center" vertical="center"/>
    </xf>
    <xf numFmtId="0" fontId="7" fillId="2" borderId="1" xfId="0" applyFont="1" applyFill="1" applyBorder="1" applyAlignment="1">
      <alignment horizontal="center" vertical="center" wrapText="1"/>
    </xf>
  </cellXfs>
  <cellStyles count="4">
    <cellStyle name="Гиперссылка" xfId="1" builtinId="8"/>
    <cellStyle name="Обычный" xfId="0" builtinId="0" customBuiltin="1"/>
    <cellStyle name="Обычный 2" xfId="2"/>
    <cellStyle name="Финансовый" xfId="3" builtinId="3"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1086;&#1090;&#1095;&#1105;&#1090;&#1099;%20&#1074;%20&#1088;&#1072;&#1073;&#1086;&#1090;&#1077;%202016/&#1087;&#1088;&#1086;&#1090;&#1086;&#1082;&#1086;&#1083;%20&#1076;&#1083;&#1103;%20&#1089;&#1083;&#1072;&#1073;&#1086;&#1090;&#1086;&#1095;&#1082;&#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ENGENEER3/&#1056;&#1072;&#1073;&#1086;&#1095;&#1080;&#1081;%20&#1089;&#1090;&#1086;&#1083;/&#1050;&#1086;&#1087;&#1080;&#1103;%20&#1056;&#1067;&#1041;&#1040;/&#1088;&#1099;&#1073;&#107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ходник "/>
      <sheetName val="1.Титул "/>
      <sheetName val="Список Т.Д. к Т.О. №500 п-с и э"/>
      <sheetName val="Паспорт к Т.О. №533 п-с"/>
      <sheetName val="Пр. исп. к Т.О. №533 п-с и э"/>
      <sheetName val="П.З. к Т.О. №500 э"/>
      <sheetName val="Протокол № 533-1 п-с и э"/>
      <sheetName val="Протокол №533-2 п-с и э"/>
      <sheetName val="Протокол №500-3 э"/>
      <sheetName val="Протокол №533-3 п-с"/>
      <sheetName val="Протокол №503-4 э"/>
      <sheetName val="Протокол №533-4 п-с"/>
      <sheetName val="Протокол № 533-5 п-с"/>
      <sheetName val="Протокол № 533-6 п-с и э"/>
      <sheetName val="Протокол №533-7 заявка"/>
      <sheetName val="Протокол №533-8 заявка"/>
      <sheetName val="Протокол №533-9 заявка"/>
      <sheetName val="Протокол №500-10 заявка"/>
      <sheetName val="Протокол  №500-11 заявка"/>
      <sheetName val="Протокол №500-12 заявка"/>
      <sheetName val="В.Д. к Т.О. №533 п-с и э"/>
      <sheetName val="Пер.Приб. к Т.О. №500 заявка"/>
      <sheetName val="Заключение к Т.О. №533 п-с"/>
      <sheetName val="Лист1"/>
      <sheetName val="Протокол №500-3 п-с (пож. каб.)"/>
    </sheetNames>
    <sheetDataSet>
      <sheetData sheetId="0">
        <row r="11">
          <cell r="B11" t="str">
            <v>Евдокимов А.О.</v>
          </cell>
        </row>
        <row r="12">
          <cell r="B12" t="str">
            <v>Кокшаров С.В.</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токол № 533-15 п-с и э (2)"/>
      <sheetName val="Исходник "/>
      <sheetName val="1.Титул "/>
      <sheetName val="Список Т.Д. к Т.О. №500 п-с и э"/>
      <sheetName val="Паспорт к Т.О. №533 п-с"/>
      <sheetName val="Пр. исп. к Т.О. №533 п-с и э"/>
      <sheetName val="П.З. к Т.О. №500 э"/>
      <sheetName val="Протокол №533-2 п-с и э"/>
      <sheetName val="Протокол №500-3 э"/>
      <sheetName val="Протокол №533-3 п-с"/>
      <sheetName val="Протокол №503-4 э"/>
      <sheetName val="Протокол №533-4 п-с"/>
      <sheetName val="Протокол № 533-5 п-с"/>
      <sheetName val="Протокол № 533-6 п-с и э"/>
      <sheetName val="Протокол №533-7 заявка"/>
      <sheetName val="Протокол №533-8 заявка"/>
      <sheetName val="Протокол №533-9 заявка"/>
      <sheetName val="Протокол №500-10 заявка"/>
      <sheetName val="Протокол  №500-11 заявка"/>
      <sheetName val="Протокол №500-12 заявка"/>
      <sheetName val="В.Д. к Т.О. №502 п-с и э"/>
      <sheetName val="Пер.Приб. к Т.О. №500 заявка"/>
      <sheetName val="Заключение к Т.О. №533 п-с"/>
      <sheetName val="Протокол №500-13 п-с (пож.) "/>
      <sheetName val="Протокол №500-14 э "/>
    </sheetNames>
    <sheetDataSet>
      <sheetData sheetId="0"/>
      <sheetData sheetId="1">
        <row r="3">
          <cell r="B3" t="str">
            <v>ООО «ТМ-Электро»</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tmelectro.ru/elektrolaboratoriya/" TargetMode="External"/></Relationships>
</file>

<file path=xl/worksheets/sheet1.xml><?xml version="1.0" encoding="utf-8"?>
<worksheet xmlns="http://schemas.openxmlformats.org/spreadsheetml/2006/main" xmlns:r="http://schemas.openxmlformats.org/officeDocument/2006/relationships">
  <dimension ref="A1:W82"/>
  <sheetViews>
    <sheetView topLeftCell="A43" zoomScale="70" workbookViewId="0">
      <selection activeCell="O3" sqref="O3:W8"/>
    </sheetView>
  </sheetViews>
  <sheetFormatPr defaultRowHeight="12.75" outlineLevelRow="1"/>
  <cols>
    <col min="1" max="1" width="47.7109375" customWidth="1"/>
    <col min="2" max="2" width="23.7109375" customWidth="1"/>
    <col min="3" max="3" width="2.140625" customWidth="1"/>
    <col min="4" max="4" width="19" customWidth="1"/>
    <col min="6" max="6" width="11.85546875" customWidth="1"/>
    <col min="7" max="7" width="9.85546875" customWidth="1"/>
    <col min="8" max="8" width="8" customWidth="1"/>
    <col min="9" max="9" width="3.140625" customWidth="1"/>
    <col min="10" max="10" width="3.85546875" customWidth="1"/>
    <col min="11" max="11" width="9.5703125" customWidth="1"/>
    <col min="12" max="12" width="16.7109375" customWidth="1"/>
    <col min="13" max="13" width="0.85546875" customWidth="1"/>
    <col min="14" max="14" width="1.7109375" customWidth="1"/>
    <col min="15" max="15" width="11.85546875" customWidth="1"/>
    <col min="21" max="21" width="11.42578125" customWidth="1"/>
    <col min="23" max="23" width="11" customWidth="1"/>
  </cols>
  <sheetData>
    <row r="1" spans="1:23" ht="57" customHeight="1">
      <c r="A1" s="2" t="s">
        <v>918</v>
      </c>
      <c r="B1" s="3"/>
      <c r="C1" s="3"/>
      <c r="D1" s="142"/>
      <c r="E1" s="142"/>
      <c r="F1" s="142"/>
      <c r="G1" s="370" t="s">
        <v>919</v>
      </c>
      <c r="H1" s="25" t="s">
        <v>920</v>
      </c>
      <c r="I1" s="3"/>
      <c r="J1" s="5"/>
      <c r="K1" s="5"/>
      <c r="L1" s="136" t="s">
        <v>921</v>
      </c>
      <c r="M1" s="3"/>
      <c r="N1" s="3"/>
      <c r="O1" s="137" t="s">
        <v>922</v>
      </c>
      <c r="P1" s="137" t="s">
        <v>923</v>
      </c>
      <c r="Q1" s="137" t="s">
        <v>924</v>
      </c>
      <c r="R1" s="446"/>
      <c r="S1" s="447"/>
      <c r="T1" s="446"/>
      <c r="U1" s="447"/>
      <c r="V1" s="446"/>
      <c r="W1" s="447"/>
    </row>
    <row r="2" spans="1:23" ht="34.5" customHeight="1">
      <c r="A2" s="374" t="s">
        <v>925</v>
      </c>
      <c r="B2" s="3"/>
      <c r="C2" s="3"/>
      <c r="D2" s="374" t="s">
        <v>925</v>
      </c>
      <c r="E2" s="142"/>
      <c r="F2" s="142"/>
      <c r="G2" s="371" t="s">
        <v>926</v>
      </c>
      <c r="H2" s="23" t="s">
        <v>927</v>
      </c>
      <c r="I2" s="3"/>
      <c r="K2" s="138"/>
      <c r="L2" s="139">
        <v>1</v>
      </c>
      <c r="M2" s="3"/>
      <c r="N2" s="3"/>
      <c r="O2" s="377" t="s">
        <v>928</v>
      </c>
      <c r="P2" s="377" t="s">
        <v>929</v>
      </c>
      <c r="Q2" s="140" t="s">
        <v>930</v>
      </c>
      <c r="R2" s="446"/>
      <c r="S2" s="447"/>
      <c r="T2" s="446"/>
      <c r="U2" s="447"/>
      <c r="V2" s="446"/>
      <c r="W2" s="447"/>
    </row>
    <row r="3" spans="1:23" ht="19.5" customHeight="1">
      <c r="A3" s="2" t="s">
        <v>931</v>
      </c>
      <c r="B3" s="375" t="s">
        <v>932</v>
      </c>
      <c r="C3" s="3"/>
      <c r="D3" s="375" t="s">
        <v>932</v>
      </c>
      <c r="E3" s="376"/>
      <c r="F3" s="142"/>
      <c r="G3" s="206" t="s">
        <v>920</v>
      </c>
      <c r="H3" s="26" t="s">
        <v>933</v>
      </c>
      <c r="I3" s="3"/>
      <c r="K3" s="138"/>
      <c r="L3" s="139">
        <v>2</v>
      </c>
      <c r="M3" s="3"/>
      <c r="N3" s="3"/>
      <c r="O3" s="448"/>
      <c r="P3" s="442"/>
      <c r="Q3" s="442"/>
      <c r="R3" s="442"/>
      <c r="S3" s="442"/>
      <c r="T3" s="442"/>
      <c r="U3" s="394"/>
      <c r="V3" s="441"/>
      <c r="W3" s="442"/>
    </row>
    <row r="4" spans="1:23" ht="18.75" customHeight="1">
      <c r="A4" s="4" t="s">
        <v>934</v>
      </c>
      <c r="B4" s="5"/>
      <c r="C4" s="5"/>
      <c r="D4" s="142"/>
      <c r="E4" s="142"/>
      <c r="F4" s="142"/>
      <c r="G4" s="372" t="s">
        <v>927</v>
      </c>
      <c r="H4" s="26" t="s">
        <v>935</v>
      </c>
      <c r="I4" s="5"/>
      <c r="K4" s="138"/>
      <c r="L4" s="139">
        <v>3</v>
      </c>
      <c r="M4" s="5"/>
      <c r="N4" s="5"/>
      <c r="O4" s="449"/>
      <c r="P4" s="450"/>
      <c r="Q4" s="450"/>
      <c r="R4" s="450"/>
      <c r="S4" s="450"/>
      <c r="T4" s="451"/>
      <c r="U4" s="5"/>
      <c r="V4" s="441"/>
      <c r="W4" s="442"/>
    </row>
    <row r="5" spans="1:23" ht="17.25" customHeight="1">
      <c r="A5" s="2" t="s">
        <v>936</v>
      </c>
      <c r="B5" s="396" t="s">
        <v>937</v>
      </c>
      <c r="D5" s="2"/>
      <c r="E5" s="134"/>
      <c r="F5" s="134"/>
      <c r="G5" s="373" t="s">
        <v>935</v>
      </c>
      <c r="K5" s="138"/>
      <c r="L5" s="139">
        <v>4</v>
      </c>
      <c r="O5" s="455"/>
      <c r="P5" s="450"/>
      <c r="Q5" s="450"/>
      <c r="R5" s="450"/>
      <c r="S5" s="450"/>
      <c r="T5" s="451"/>
      <c r="U5" s="395"/>
      <c r="V5" s="456"/>
      <c r="W5" s="442"/>
    </row>
    <row r="6" spans="1:23" ht="21.75" customHeight="1">
      <c r="A6" s="2" t="s">
        <v>938</v>
      </c>
      <c r="B6" s="397" t="s">
        <v>939</v>
      </c>
      <c r="C6" s="398"/>
      <c r="J6" s="146"/>
      <c r="K6" s="146"/>
      <c r="L6" s="24"/>
      <c r="O6" s="455"/>
      <c r="P6" s="450"/>
      <c r="Q6" s="450"/>
      <c r="R6" s="450"/>
      <c r="S6" s="450"/>
      <c r="T6" s="451"/>
      <c r="V6" s="456"/>
      <c r="W6" s="442"/>
    </row>
    <row r="7" spans="1:23" ht="21.75" customHeight="1">
      <c r="A7" s="2" t="s">
        <v>940</v>
      </c>
      <c r="B7" s="452" t="s">
        <v>941</v>
      </c>
      <c r="C7" s="445"/>
      <c r="J7" s="146"/>
      <c r="K7" s="146"/>
      <c r="L7" s="24"/>
      <c r="O7" s="443"/>
      <c r="P7" s="444"/>
      <c r="Q7" s="444"/>
      <c r="R7" s="444"/>
      <c r="S7" s="444"/>
      <c r="T7" s="445"/>
      <c r="U7" s="396"/>
      <c r="V7" s="397"/>
      <c r="W7" s="398"/>
    </row>
    <row r="8" spans="1:23" ht="21.75" customHeight="1">
      <c r="A8" s="2"/>
      <c r="B8" s="2"/>
      <c r="J8" s="146"/>
      <c r="K8" s="146"/>
      <c r="L8" s="24"/>
      <c r="O8" s="453"/>
      <c r="P8" s="454"/>
      <c r="Q8" s="454"/>
      <c r="R8" s="454"/>
      <c r="S8" s="454"/>
      <c r="T8" s="454"/>
      <c r="U8" s="2"/>
      <c r="V8" s="452"/>
      <c r="W8" s="445"/>
    </row>
    <row r="9" spans="1:23" ht="18.75" customHeight="1">
      <c r="A9" s="6" t="s">
        <v>942</v>
      </c>
      <c r="B9" s="443"/>
      <c r="C9" s="444"/>
      <c r="D9" s="444"/>
      <c r="E9" s="444"/>
      <c r="F9" s="444"/>
      <c r="G9" s="445"/>
      <c r="H9" s="214" t="s">
        <v>943</v>
      </c>
      <c r="J9" s="146"/>
      <c r="K9" s="146"/>
      <c r="L9" s="24"/>
      <c r="O9" s="6"/>
      <c r="P9" s="6"/>
      <c r="Q9" s="6"/>
      <c r="R9" s="6"/>
    </row>
    <row r="10" spans="1:23" ht="19.5" customHeight="1">
      <c r="A10" s="6" t="s">
        <v>944</v>
      </c>
      <c r="B10" s="453"/>
      <c r="C10" s="454"/>
      <c r="D10" s="454"/>
      <c r="E10" s="454"/>
      <c r="F10" s="454"/>
      <c r="G10" s="454"/>
      <c r="H10" s="214" t="s">
        <v>945</v>
      </c>
      <c r="J10" s="146"/>
      <c r="K10" s="146"/>
      <c r="L10" s="24"/>
      <c r="O10" s="6"/>
    </row>
    <row r="11" spans="1:23" ht="15.75" customHeight="1">
      <c r="A11" s="6" t="s">
        <v>946</v>
      </c>
      <c r="B11" s="7" t="s">
        <v>947</v>
      </c>
      <c r="H11" s="214" t="s">
        <v>948</v>
      </c>
      <c r="J11" s="146"/>
      <c r="K11" s="146"/>
      <c r="L11" s="24"/>
      <c r="O11" s="6"/>
      <c r="P11" s="6"/>
      <c r="Q11" s="6"/>
      <c r="R11" s="6"/>
    </row>
    <row r="12" spans="1:23" ht="22.5" customHeight="1">
      <c r="A12" s="6" t="s">
        <v>949</v>
      </c>
      <c r="B12" s="4" t="s">
        <v>950</v>
      </c>
      <c r="D12" s="232" t="str">
        <f>CONCATENATE("№",B$16,"-1")</f>
        <v>№503-1</v>
      </c>
      <c r="F12" s="295" t="str">
        <f>CONCATENATE("№",B$16,"-7")</f>
        <v>№503-7</v>
      </c>
      <c r="H12" s="214" t="s">
        <v>951</v>
      </c>
      <c r="J12" s="146"/>
      <c r="K12" s="146"/>
      <c r="L12" s="24"/>
      <c r="O12" s="6"/>
      <c r="P12" s="6"/>
      <c r="Q12" s="6"/>
      <c r="R12" s="6"/>
    </row>
    <row r="13" spans="1:23" ht="21.75" customHeight="1">
      <c r="A13" s="6" t="s">
        <v>952</v>
      </c>
      <c r="B13" s="4" t="s">
        <v>953</v>
      </c>
      <c r="D13" s="232" t="str">
        <f>CONCATENATE("№",B$16,"-2")</f>
        <v>№503-2</v>
      </c>
      <c r="F13" s="295" t="str">
        <f>CONCATENATE("№",B$16,"-8")</f>
        <v>№503-8</v>
      </c>
      <c r="H13" s="214" t="s">
        <v>954</v>
      </c>
      <c r="J13" s="146"/>
      <c r="K13" s="35"/>
      <c r="L13" s="24"/>
      <c r="O13" s="6" t="s">
        <v>955</v>
      </c>
    </row>
    <row r="14" spans="1:23" ht="20.25">
      <c r="A14" s="6" t="s">
        <v>956</v>
      </c>
      <c r="B14" s="73" t="s">
        <v>957</v>
      </c>
      <c r="D14" s="232" t="str">
        <f>CONCATENATE("№",B$16,"-3")</f>
        <v>№503-3</v>
      </c>
      <c r="F14" s="295" t="str">
        <f>CONCATENATE("№",B$16,"-9")</f>
        <v>№503-9</v>
      </c>
      <c r="H14" s="214" t="s">
        <v>958</v>
      </c>
      <c r="J14" s="146"/>
      <c r="K14" s="35"/>
      <c r="L14" s="24"/>
      <c r="O14" s="6"/>
    </row>
    <row r="15" spans="1:23" ht="25.5" customHeight="1">
      <c r="A15" s="230" t="s">
        <v>959</v>
      </c>
      <c r="B15" s="231">
        <v>343700</v>
      </c>
      <c r="D15" s="232" t="str">
        <f>CONCATENATE("№",B$16,"-4")</f>
        <v>№503-4</v>
      </c>
      <c r="F15" s="295" t="str">
        <f>CONCATENATE("№",B$16,"-10")</f>
        <v>№503-10</v>
      </c>
      <c r="H15" s="214" t="s">
        <v>960</v>
      </c>
      <c r="J15" s="146"/>
      <c r="K15" s="35"/>
      <c r="L15" s="24"/>
      <c r="O15" s="6"/>
    </row>
    <row r="16" spans="1:23" ht="20.25">
      <c r="A16" s="9" t="s">
        <v>961</v>
      </c>
      <c r="B16" s="30">
        <v>503</v>
      </c>
      <c r="D16" s="232" t="str">
        <f>CONCATENATE("№",B$16,"-5")</f>
        <v>№503-5</v>
      </c>
      <c r="F16" s="295" t="str">
        <f>CONCATENATE("№",B$16,"-11")</f>
        <v>№503-11</v>
      </c>
      <c r="H16" s="214" t="s">
        <v>962</v>
      </c>
      <c r="J16" s="146"/>
      <c r="K16" s="35"/>
      <c r="L16" s="24"/>
      <c r="O16" s="6"/>
      <c r="P16" s="197"/>
      <c r="Q16" s="197"/>
      <c r="R16" s="197"/>
    </row>
    <row r="17" spans="1:18" ht="20.25">
      <c r="A17" s="9" t="s">
        <v>963</v>
      </c>
      <c r="B17" s="187">
        <f>B16</f>
        <v>503</v>
      </c>
      <c r="D17" s="232" t="str">
        <f>CONCATENATE("№",B$16,"-6")</f>
        <v>№503-6</v>
      </c>
      <c r="F17" s="295" t="str">
        <f>CONCATENATE("№",B$16,"-12")</f>
        <v>№503-12</v>
      </c>
      <c r="H17" s="214" t="s">
        <v>964</v>
      </c>
      <c r="K17" s="35"/>
      <c r="O17" s="6"/>
      <c r="P17" s="6"/>
      <c r="Q17" s="6"/>
      <c r="R17" s="6"/>
    </row>
    <row r="18" spans="1:18" ht="20.25">
      <c r="A18" s="9"/>
      <c r="B18" s="234"/>
      <c r="C18" s="236"/>
      <c r="D18" s="233"/>
      <c r="F18" s="295" t="str">
        <f>CONCATENATE("№",B$16,"-14")</f>
        <v>№503-14</v>
      </c>
      <c r="H18" s="214" t="s">
        <v>965</v>
      </c>
      <c r="K18" s="35"/>
      <c r="O18" s="6"/>
      <c r="P18" s="58"/>
      <c r="Q18" s="58"/>
      <c r="R18" s="58"/>
    </row>
    <row r="19" spans="1:18" ht="20.25">
      <c r="A19" s="9" t="s">
        <v>966</v>
      </c>
      <c r="B19" s="183"/>
      <c r="C19" s="235"/>
      <c r="D19" s="31"/>
      <c r="E19" s="6"/>
      <c r="F19" s="295" t="str">
        <f>CONCATENATE("№",B$16,"-15")</f>
        <v>№503-15</v>
      </c>
      <c r="H19" s="214" t="s">
        <v>967</v>
      </c>
      <c r="K19" s="35"/>
      <c r="O19" s="6"/>
    </row>
    <row r="20" spans="1:18" ht="65.25" customHeight="1">
      <c r="A20" s="10" t="s">
        <v>968</v>
      </c>
      <c r="B20" s="469" t="s">
        <v>969</v>
      </c>
      <c r="C20" s="470"/>
      <c r="D20" s="470"/>
      <c r="E20" s="470"/>
      <c r="F20" s="470"/>
      <c r="H20" s="214" t="s">
        <v>970</v>
      </c>
      <c r="K20" s="35"/>
      <c r="O20" s="6"/>
      <c r="P20" s="6"/>
      <c r="Q20" s="6"/>
      <c r="R20" s="6"/>
    </row>
    <row r="21" spans="1:18" ht="26.25" customHeight="1">
      <c r="A21" s="10" t="s">
        <v>971</v>
      </c>
      <c r="B21" s="215"/>
      <c r="C21" s="213"/>
      <c r="D21" s="213"/>
      <c r="H21" s="214" t="s">
        <v>972</v>
      </c>
      <c r="K21" s="35"/>
      <c r="O21" s="6"/>
      <c r="P21" s="6"/>
      <c r="Q21" s="6"/>
      <c r="R21" s="6"/>
    </row>
    <row r="22" spans="1:18" ht="20.25">
      <c r="A22" s="6" t="s">
        <v>973</v>
      </c>
      <c r="B22" s="218" t="str">
        <f>B30</f>
        <v>09 июня 2020г.</v>
      </c>
      <c r="C22" s="217" t="s">
        <v>974</v>
      </c>
      <c r="D22" s="218" t="str">
        <f>B34</f>
        <v>30 июня 2020г.</v>
      </c>
      <c r="E22" s="4"/>
      <c r="F22" s="11"/>
      <c r="H22" s="214" t="s">
        <v>975</v>
      </c>
      <c r="K22" s="35"/>
      <c r="O22" s="6"/>
      <c r="P22" s="6"/>
      <c r="Q22" s="6"/>
      <c r="R22" s="6"/>
    </row>
    <row r="23" spans="1:18" ht="24.75" customHeight="1">
      <c r="A23" s="6" t="s">
        <v>976</v>
      </c>
      <c r="B23" s="471" t="s">
        <v>977</v>
      </c>
      <c r="C23" s="472"/>
      <c r="D23" s="472"/>
      <c r="H23" s="214" t="s">
        <v>978</v>
      </c>
      <c r="K23" s="138"/>
    </row>
    <row r="24" spans="1:18" s="7" customFormat="1" ht="17.25" customHeight="1" outlineLevel="1">
      <c r="A24" s="27" t="s">
        <v>977</v>
      </c>
      <c r="D24" s="194"/>
      <c r="E24"/>
      <c r="F24"/>
      <c r="G24"/>
      <c r="K24" s="142"/>
    </row>
    <row r="25" spans="1:18" s="7" customFormat="1" ht="17.25" customHeight="1" outlineLevel="1">
      <c r="A25" s="27" t="s">
        <v>979</v>
      </c>
      <c r="D25" s="194"/>
      <c r="E25"/>
      <c r="F25"/>
      <c r="G25"/>
      <c r="H25" s="6" t="s">
        <v>980</v>
      </c>
      <c r="K25" s="35"/>
    </row>
    <row r="26" spans="1:18" s="7" customFormat="1" ht="19.5" customHeight="1" outlineLevel="1">
      <c r="A26" s="27" t="s">
        <v>981</v>
      </c>
      <c r="D26" s="194"/>
      <c r="E26"/>
      <c r="F26"/>
      <c r="G26"/>
      <c r="H26" s="6" t="s">
        <v>982</v>
      </c>
      <c r="K26" s="146"/>
      <c r="O26" s="6"/>
      <c r="P26"/>
      <c r="Q26"/>
      <c r="R26"/>
    </row>
    <row r="27" spans="1:18" s="7" customFormat="1" ht="17.25" customHeight="1" outlineLevel="1">
      <c r="A27" s="27" t="s">
        <v>983</v>
      </c>
      <c r="D27" s="194"/>
      <c r="E27"/>
      <c r="F27"/>
      <c r="G27"/>
      <c r="H27" s="113" t="s">
        <v>984</v>
      </c>
      <c r="K27" s="146"/>
      <c r="O27" s="6"/>
      <c r="P27"/>
      <c r="Q27"/>
      <c r="R27"/>
    </row>
    <row r="28" spans="1:18" s="7" customFormat="1" ht="18.75" customHeight="1" outlineLevel="1">
      <c r="A28" s="27" t="s">
        <v>985</v>
      </c>
      <c r="H28" s="113" t="s">
        <v>986</v>
      </c>
      <c r="K28" s="146"/>
      <c r="O28" s="6"/>
      <c r="P28"/>
      <c r="Q28"/>
      <c r="R28"/>
    </row>
    <row r="29" spans="1:18" ht="17.25" customHeight="1">
      <c r="A29" s="9" t="s">
        <v>987</v>
      </c>
      <c r="D29" s="52"/>
      <c r="E29" s="52"/>
      <c r="F29" s="52"/>
      <c r="G29" s="52"/>
      <c r="H29" s="473" t="s">
        <v>988</v>
      </c>
      <c r="I29" s="470"/>
      <c r="J29" s="470"/>
      <c r="K29" s="470"/>
      <c r="L29" s="470"/>
      <c r="M29" s="470"/>
      <c r="N29" s="470"/>
      <c r="O29" s="470"/>
      <c r="P29" s="470"/>
      <c r="Q29" s="470"/>
      <c r="R29" s="470"/>
    </row>
    <row r="30" spans="1:18" ht="15.75">
      <c r="A30" s="6" t="s">
        <v>989</v>
      </c>
      <c r="B30" s="29" t="s">
        <v>990</v>
      </c>
      <c r="C30" s="4"/>
      <c r="D30" s="56"/>
      <c r="E30" s="216"/>
      <c r="F30" s="52"/>
      <c r="G30" s="52"/>
      <c r="H30" s="470"/>
      <c r="I30" s="470"/>
      <c r="J30" s="470"/>
      <c r="K30" s="470"/>
      <c r="L30" s="470"/>
      <c r="M30" s="470"/>
      <c r="N30" s="470"/>
      <c r="O30" s="470"/>
      <c r="P30" s="470"/>
      <c r="Q30" s="470"/>
      <c r="R30" s="470"/>
    </row>
    <row r="31" spans="1:18" ht="15.75">
      <c r="A31" s="6" t="s">
        <v>991</v>
      </c>
      <c r="B31" s="4" t="str">
        <f>B34</f>
        <v>30 июня 2020г.</v>
      </c>
      <c r="C31" s="4"/>
      <c r="D31" s="56"/>
      <c r="E31" s="216"/>
      <c r="F31" s="52"/>
      <c r="G31" s="52"/>
      <c r="H31" s="470"/>
      <c r="I31" s="470"/>
      <c r="J31" s="470"/>
      <c r="K31" s="470"/>
      <c r="L31" s="470"/>
      <c r="M31" s="470"/>
      <c r="N31" s="470"/>
      <c r="O31" s="470"/>
      <c r="P31" s="470"/>
      <c r="Q31" s="470"/>
      <c r="R31" s="470"/>
    </row>
    <row r="32" spans="1:18" ht="34.5" customHeight="1">
      <c r="A32" s="4" t="s">
        <v>992</v>
      </c>
      <c r="B32" s="4" t="str">
        <f>B34</f>
        <v>30 июня 2020г.</v>
      </c>
      <c r="C32" s="4"/>
      <c r="D32" s="56"/>
      <c r="E32" s="216"/>
      <c r="F32" s="52"/>
      <c r="G32" s="52"/>
      <c r="H32" s="470"/>
      <c r="I32" s="470"/>
      <c r="J32" s="470"/>
      <c r="K32" s="470"/>
      <c r="L32" s="470"/>
      <c r="M32" s="470"/>
      <c r="N32" s="470"/>
      <c r="O32" s="470"/>
      <c r="P32" s="470"/>
      <c r="Q32" s="470"/>
      <c r="R32" s="470"/>
    </row>
    <row r="33" spans="1:19" ht="18.75" customHeight="1">
      <c r="D33" s="52"/>
      <c r="E33" s="216"/>
      <c r="F33" s="52"/>
      <c r="G33" s="52"/>
      <c r="H33" s="470"/>
      <c r="I33" s="470"/>
      <c r="J33" s="470"/>
      <c r="K33" s="470"/>
      <c r="L33" s="470"/>
      <c r="M33" s="470"/>
      <c r="N33" s="470"/>
      <c r="O33" s="470"/>
      <c r="P33" s="470"/>
      <c r="Q33" s="470"/>
      <c r="R33" s="470"/>
    </row>
    <row r="34" spans="1:19" ht="42.75" customHeight="1">
      <c r="A34" s="9" t="s">
        <v>993</v>
      </c>
      <c r="B34" s="29" t="s">
        <v>994</v>
      </c>
      <c r="D34" s="52"/>
      <c r="E34" s="52"/>
      <c r="F34" s="52"/>
      <c r="G34" s="52"/>
      <c r="H34" s="470"/>
      <c r="I34" s="470"/>
      <c r="J34" s="470"/>
      <c r="K34" s="470"/>
      <c r="L34" s="470"/>
      <c r="M34" s="470"/>
      <c r="N34" s="470"/>
      <c r="O34" s="470"/>
      <c r="P34" s="470"/>
      <c r="Q34" s="470"/>
      <c r="R34" s="470"/>
    </row>
    <row r="35" spans="1:19" ht="15.75">
      <c r="A35" s="9" t="s">
        <v>995</v>
      </c>
      <c r="B35" s="7"/>
      <c r="C35" s="7"/>
      <c r="D35" s="72"/>
      <c r="E35" s="72"/>
      <c r="F35" s="72"/>
      <c r="G35" s="72"/>
      <c r="H35" s="473" t="s">
        <v>996</v>
      </c>
      <c r="I35" s="474"/>
      <c r="J35" s="474"/>
      <c r="K35" s="474"/>
      <c r="L35" s="474"/>
      <c r="M35" s="474"/>
      <c r="N35" s="474"/>
      <c r="O35" s="474"/>
      <c r="P35" s="474"/>
      <c r="Q35" s="474"/>
      <c r="R35" s="474"/>
      <c r="S35" s="7"/>
    </row>
    <row r="36" spans="1:19" ht="15.75">
      <c r="A36" s="6" t="s">
        <v>997</v>
      </c>
      <c r="B36" s="136">
        <v>23</v>
      </c>
      <c r="C36" s="7" t="s">
        <v>998</v>
      </c>
      <c r="D36" s="72"/>
      <c r="E36" s="72"/>
      <c r="F36" s="72"/>
      <c r="G36" s="72"/>
      <c r="H36" s="474"/>
      <c r="I36" s="474"/>
      <c r="J36" s="474"/>
      <c r="K36" s="474"/>
      <c r="L36" s="474"/>
      <c r="M36" s="474"/>
      <c r="N36" s="474"/>
      <c r="O36" s="474"/>
      <c r="P36" s="474"/>
      <c r="Q36" s="474"/>
      <c r="R36" s="474"/>
      <c r="S36" s="7"/>
    </row>
    <row r="37" spans="1:19" ht="15.75">
      <c r="A37" s="6" t="s">
        <v>999</v>
      </c>
      <c r="B37" s="136">
        <v>58</v>
      </c>
      <c r="C37" s="12" t="s">
        <v>1000</v>
      </c>
      <c r="D37" s="72"/>
      <c r="E37" s="72"/>
      <c r="F37" s="72"/>
      <c r="G37" s="72"/>
      <c r="H37" s="474"/>
      <c r="I37" s="474"/>
      <c r="J37" s="474"/>
      <c r="K37" s="474"/>
      <c r="L37" s="474"/>
      <c r="M37" s="474"/>
      <c r="N37" s="474"/>
      <c r="O37" s="474"/>
      <c r="P37" s="474"/>
      <c r="Q37" s="474"/>
      <c r="R37" s="474"/>
      <c r="S37" s="7"/>
    </row>
    <row r="38" spans="1:19" ht="15.75">
      <c r="A38" s="6" t="s">
        <v>1001</v>
      </c>
      <c r="B38" s="136">
        <v>741</v>
      </c>
      <c r="C38" s="7" t="s">
        <v>1002</v>
      </c>
      <c r="D38" s="7"/>
      <c r="E38" s="7"/>
      <c r="F38" s="7"/>
      <c r="G38" s="7"/>
      <c r="H38" s="475"/>
      <c r="I38" s="475"/>
      <c r="J38" s="475"/>
      <c r="K38" s="475"/>
      <c r="L38" s="475"/>
      <c r="M38" s="475"/>
      <c r="N38" s="475"/>
      <c r="O38" s="475"/>
      <c r="P38" s="475"/>
      <c r="Q38" s="475"/>
      <c r="R38" s="475"/>
      <c r="S38" s="7"/>
    </row>
    <row r="39" spans="1:19" ht="15.75">
      <c r="A39" s="9"/>
      <c r="B39" s="8"/>
      <c r="H39" s="475"/>
      <c r="I39" s="475"/>
      <c r="J39" s="475"/>
      <c r="K39" s="475"/>
      <c r="L39" s="475"/>
      <c r="M39" s="475"/>
      <c r="N39" s="475"/>
      <c r="O39" s="475"/>
      <c r="P39" s="475"/>
      <c r="Q39" s="475"/>
      <c r="R39" s="475"/>
    </row>
    <row r="40" spans="1:19" ht="15.75">
      <c r="A40" s="6" t="s">
        <v>1003</v>
      </c>
      <c r="B40" s="2" t="s">
        <v>1004</v>
      </c>
      <c r="H40" s="475"/>
      <c r="I40" s="475"/>
      <c r="J40" s="475"/>
      <c r="K40" s="475"/>
      <c r="L40" s="475"/>
      <c r="M40" s="475"/>
      <c r="N40" s="475"/>
      <c r="O40" s="475"/>
      <c r="P40" s="475"/>
      <c r="Q40" s="475"/>
      <c r="R40" s="475"/>
    </row>
    <row r="41" spans="1:19" ht="60" customHeight="1">
      <c r="A41" s="6" t="s">
        <v>1005</v>
      </c>
      <c r="B41" t="s">
        <v>1006</v>
      </c>
      <c r="H41" s="475"/>
      <c r="I41" s="475"/>
      <c r="J41" s="475"/>
      <c r="K41" s="475"/>
      <c r="L41" s="475"/>
      <c r="M41" s="475"/>
      <c r="N41" s="475"/>
      <c r="O41" s="475"/>
      <c r="P41" s="475"/>
      <c r="Q41" s="475"/>
      <c r="R41" s="475"/>
    </row>
    <row r="42" spans="1:19" ht="87" customHeight="1">
      <c r="A42" s="6" t="s">
        <v>1007</v>
      </c>
      <c r="B42" t="s">
        <v>1008</v>
      </c>
      <c r="H42" s="476" t="s">
        <v>1009</v>
      </c>
      <c r="I42" s="476"/>
      <c r="J42" s="476"/>
      <c r="K42" s="476"/>
      <c r="L42" s="476"/>
      <c r="M42" s="476"/>
      <c r="N42" s="476"/>
      <c r="O42" s="476"/>
      <c r="P42" s="476"/>
      <c r="Q42" s="476"/>
      <c r="R42" s="476"/>
      <c r="S42" s="476"/>
    </row>
    <row r="43" spans="1:19" ht="15.75">
      <c r="A43" s="6" t="s">
        <v>1010</v>
      </c>
      <c r="B43" s="4" t="s">
        <v>1011</v>
      </c>
      <c r="H43" t="s">
        <v>1012</v>
      </c>
      <c r="K43" s="138"/>
      <c r="L43" s="193"/>
      <c r="M43" s="193"/>
      <c r="N43" s="193"/>
      <c r="O43" s="193"/>
      <c r="P43" s="193"/>
      <c r="Q43" s="193"/>
      <c r="R43" s="193"/>
    </row>
    <row r="44" spans="1:19">
      <c r="K44" s="138"/>
      <c r="L44" s="193"/>
      <c r="M44" s="193"/>
      <c r="N44" s="193"/>
      <c r="O44" s="193"/>
      <c r="P44" s="193"/>
      <c r="Q44" s="193"/>
      <c r="R44" s="193"/>
    </row>
    <row r="45" spans="1:19" ht="15.75">
      <c r="A45" s="6" t="s">
        <v>1013</v>
      </c>
      <c r="B45" s="11"/>
      <c r="K45" s="192"/>
      <c r="O45" s="195"/>
    </row>
    <row r="46" spans="1:19" ht="15.75" customHeight="1">
      <c r="A46" s="6" t="s">
        <v>1005</v>
      </c>
      <c r="B46" s="196"/>
      <c r="H46" t="s">
        <v>1014</v>
      </c>
      <c r="K46" s="192"/>
      <c r="L46" s="193"/>
      <c r="M46" s="193"/>
      <c r="N46" s="193"/>
      <c r="O46" s="193"/>
      <c r="P46" s="193"/>
      <c r="Q46" s="193"/>
      <c r="R46" s="193"/>
    </row>
    <row r="47" spans="1:19" ht="15.75">
      <c r="A47" s="6" t="s">
        <v>1007</v>
      </c>
      <c r="B47" s="196"/>
      <c r="K47" s="192"/>
      <c r="L47" s="193"/>
      <c r="M47" s="193"/>
      <c r="N47" s="193"/>
      <c r="O47" s="193"/>
      <c r="P47" s="193"/>
      <c r="Q47" s="193"/>
      <c r="R47" s="193"/>
    </row>
    <row r="48" spans="1:19" ht="15.75">
      <c r="A48" s="6" t="s">
        <v>1015</v>
      </c>
      <c r="B48" s="8"/>
      <c r="K48" s="192"/>
      <c r="L48" s="193"/>
      <c r="M48" s="193"/>
      <c r="N48" s="193"/>
      <c r="O48" s="193"/>
      <c r="P48" s="193"/>
      <c r="Q48" s="193"/>
      <c r="R48" s="193"/>
    </row>
    <row r="49" spans="1:17" ht="15.75">
      <c r="A49" s="9"/>
      <c r="B49" s="8"/>
    </row>
    <row r="50" spans="1:17" ht="15.75">
      <c r="A50" s="9"/>
      <c r="B50" s="8"/>
    </row>
    <row r="51" spans="1:17" ht="15.75">
      <c r="A51" s="9"/>
      <c r="B51" s="8"/>
    </row>
    <row r="53" spans="1:17" ht="15.75">
      <c r="A53" s="477" t="s">
        <v>1016</v>
      </c>
      <c r="B53" s="477"/>
      <c r="C53" s="477"/>
      <c r="D53" s="477"/>
      <c r="E53" s="13"/>
    </row>
    <row r="54" spans="1:17" ht="22.5" customHeight="1">
      <c r="A54" s="464" t="s">
        <v>1017</v>
      </c>
      <c r="B54" s="464" t="s">
        <v>1018</v>
      </c>
      <c r="C54" s="457" t="s">
        <v>1019</v>
      </c>
      <c r="D54" s="458"/>
      <c r="E54" s="464" t="s">
        <v>1020</v>
      </c>
      <c r="F54" s="461" t="s">
        <v>1021</v>
      </c>
      <c r="G54" s="463"/>
      <c r="H54" s="463"/>
      <c r="I54" s="462"/>
      <c r="J54" s="461" t="s">
        <v>1022</v>
      </c>
      <c r="K54" s="463"/>
      <c r="L54" s="463"/>
      <c r="M54" s="462"/>
      <c r="N54" s="457" t="s">
        <v>1023</v>
      </c>
      <c r="O54" s="458"/>
      <c r="P54" s="457" t="s">
        <v>1024</v>
      </c>
      <c r="Q54" s="458"/>
    </row>
    <row r="55" spans="1:17" ht="59.25" customHeight="1">
      <c r="A55" s="465"/>
      <c r="B55" s="465"/>
      <c r="C55" s="459"/>
      <c r="D55" s="460"/>
      <c r="E55" s="465"/>
      <c r="F55" s="461" t="s">
        <v>1025</v>
      </c>
      <c r="G55" s="462"/>
      <c r="H55" s="461" t="s">
        <v>1026</v>
      </c>
      <c r="I55" s="462"/>
      <c r="J55" s="461" t="s">
        <v>1027</v>
      </c>
      <c r="K55" s="462"/>
      <c r="L55" s="461" t="s">
        <v>1028</v>
      </c>
      <c r="M55" s="462"/>
      <c r="N55" s="459"/>
      <c r="O55" s="460"/>
      <c r="P55" s="459"/>
      <c r="Q55" s="460"/>
    </row>
    <row r="56" spans="1:17" ht="30" customHeight="1">
      <c r="A56" s="464">
        <v>1</v>
      </c>
      <c r="B56" s="464" t="s">
        <v>1029</v>
      </c>
      <c r="C56" s="457">
        <v>723895</v>
      </c>
      <c r="D56" s="458"/>
      <c r="E56" s="392" t="s">
        <v>1030</v>
      </c>
      <c r="F56" s="466" t="s">
        <v>1031</v>
      </c>
      <c r="G56" s="467"/>
      <c r="H56" s="466" t="s">
        <v>1032</v>
      </c>
      <c r="I56" s="467"/>
      <c r="J56" s="478">
        <v>43885</v>
      </c>
      <c r="K56" s="479"/>
      <c r="L56" s="478">
        <v>44251</v>
      </c>
      <c r="M56" s="479"/>
      <c r="N56" s="457" t="s">
        <v>1033</v>
      </c>
      <c r="O56" s="458"/>
      <c r="P56" s="457" t="s">
        <v>1034</v>
      </c>
      <c r="Q56" s="458"/>
    </row>
    <row r="57" spans="1:17" ht="30.75" customHeight="1">
      <c r="A57" s="486"/>
      <c r="B57" s="486"/>
      <c r="C57" s="484"/>
      <c r="D57" s="485"/>
      <c r="E57" s="392">
        <v>3</v>
      </c>
      <c r="F57" s="466" t="s">
        <v>1035</v>
      </c>
      <c r="G57" s="467"/>
      <c r="H57" s="466" t="s">
        <v>1036</v>
      </c>
      <c r="I57" s="467"/>
      <c r="J57" s="480"/>
      <c r="K57" s="481"/>
      <c r="L57" s="480"/>
      <c r="M57" s="481"/>
      <c r="N57" s="484"/>
      <c r="O57" s="485"/>
      <c r="P57" s="484"/>
      <c r="Q57" s="485"/>
    </row>
    <row r="58" spans="1:17" ht="30.75" customHeight="1">
      <c r="A58" s="486"/>
      <c r="B58" s="486"/>
      <c r="C58" s="484"/>
      <c r="D58" s="485"/>
      <c r="E58" s="392">
        <v>4</v>
      </c>
      <c r="F58" s="466" t="s">
        <v>1037</v>
      </c>
      <c r="G58" s="467"/>
      <c r="H58" s="466" t="s">
        <v>1038</v>
      </c>
      <c r="I58" s="467"/>
      <c r="J58" s="480"/>
      <c r="K58" s="481"/>
      <c r="L58" s="480"/>
      <c r="M58" s="481"/>
      <c r="N58" s="484"/>
      <c r="O58" s="485"/>
      <c r="P58" s="484"/>
      <c r="Q58" s="485"/>
    </row>
    <row r="59" spans="1:17" ht="30.75" customHeight="1">
      <c r="A59" s="486"/>
      <c r="B59" s="486"/>
      <c r="C59" s="484"/>
      <c r="D59" s="485"/>
      <c r="E59" s="392">
        <v>6</v>
      </c>
      <c r="F59" s="490" t="s">
        <v>1039</v>
      </c>
      <c r="G59" s="491"/>
      <c r="H59" s="466" t="s">
        <v>1040</v>
      </c>
      <c r="I59" s="467"/>
      <c r="J59" s="480"/>
      <c r="K59" s="481"/>
      <c r="L59" s="480"/>
      <c r="M59" s="481"/>
      <c r="N59" s="484"/>
      <c r="O59" s="485"/>
      <c r="P59" s="484"/>
      <c r="Q59" s="485"/>
    </row>
    <row r="60" spans="1:17" ht="30.75" customHeight="1">
      <c r="A60" s="487"/>
      <c r="B60" s="487"/>
      <c r="C60" s="488"/>
      <c r="D60" s="489"/>
      <c r="E60" s="392">
        <v>10</v>
      </c>
      <c r="F60" s="466" t="s">
        <v>1041</v>
      </c>
      <c r="G60" s="468"/>
      <c r="H60" s="466" t="s">
        <v>1042</v>
      </c>
      <c r="I60" s="468"/>
      <c r="J60" s="482"/>
      <c r="K60" s="483"/>
      <c r="L60" s="482"/>
      <c r="M60" s="483"/>
      <c r="N60" s="459"/>
      <c r="O60" s="460"/>
      <c r="P60" s="459"/>
      <c r="Q60" s="460"/>
    </row>
    <row r="61" spans="1:17" ht="42.75" customHeight="1">
      <c r="A61" s="53">
        <v>2</v>
      </c>
      <c r="B61" s="53" t="s">
        <v>1043</v>
      </c>
      <c r="C61" s="461">
        <v>20084</v>
      </c>
      <c r="D61" s="462"/>
      <c r="E61" s="393" t="s">
        <v>1044</v>
      </c>
      <c r="F61" s="466" t="s">
        <v>1045</v>
      </c>
      <c r="G61" s="467"/>
      <c r="H61" s="466" t="s">
        <v>1046</v>
      </c>
      <c r="I61" s="467"/>
      <c r="J61" s="492">
        <v>43885</v>
      </c>
      <c r="K61" s="493"/>
      <c r="L61" s="492">
        <v>44251</v>
      </c>
      <c r="M61" s="493"/>
      <c r="N61" s="461" t="s">
        <v>1047</v>
      </c>
      <c r="O61" s="462"/>
      <c r="P61" s="461" t="s">
        <v>1034</v>
      </c>
      <c r="Q61" s="462"/>
    </row>
    <row r="62" spans="1:17" ht="96.75" customHeight="1">
      <c r="A62" s="53">
        <v>3</v>
      </c>
      <c r="B62" s="53" t="s">
        <v>1048</v>
      </c>
      <c r="C62" s="461">
        <v>74</v>
      </c>
      <c r="D62" s="462"/>
      <c r="E62" s="393" t="s">
        <v>1049</v>
      </c>
      <c r="F62" s="466" t="s">
        <v>1050</v>
      </c>
      <c r="G62" s="494"/>
      <c r="H62" s="466" t="s">
        <v>1051</v>
      </c>
      <c r="I62" s="467"/>
      <c r="J62" s="492">
        <v>43885</v>
      </c>
      <c r="K62" s="493"/>
      <c r="L62" s="492">
        <v>44251</v>
      </c>
      <c r="M62" s="493"/>
      <c r="N62" s="461" t="s">
        <v>1052</v>
      </c>
      <c r="O62" s="462"/>
      <c r="P62" s="461" t="s">
        <v>1034</v>
      </c>
      <c r="Q62" s="462"/>
    </row>
    <row r="63" spans="1:17" ht="43.5" customHeight="1">
      <c r="A63" s="53">
        <v>4</v>
      </c>
      <c r="B63" s="53" t="s">
        <v>1053</v>
      </c>
      <c r="C63" s="461">
        <v>1241</v>
      </c>
      <c r="D63" s="462"/>
      <c r="E63" s="392">
        <v>5</v>
      </c>
      <c r="F63" s="466" t="s">
        <v>1054</v>
      </c>
      <c r="G63" s="467"/>
      <c r="H63" s="495" t="s">
        <v>1055</v>
      </c>
      <c r="I63" s="496"/>
      <c r="J63" s="492">
        <v>43916</v>
      </c>
      <c r="K63" s="493"/>
      <c r="L63" s="492">
        <v>44646</v>
      </c>
      <c r="M63" s="493"/>
      <c r="N63" s="461" t="s">
        <v>1056</v>
      </c>
      <c r="O63" s="462"/>
      <c r="P63" s="461" t="s">
        <v>1034</v>
      </c>
      <c r="Q63" s="462"/>
    </row>
    <row r="64" spans="1:17" ht="42" customHeight="1">
      <c r="A64" s="53">
        <v>5</v>
      </c>
      <c r="B64" s="53" t="s">
        <v>1057</v>
      </c>
      <c r="C64" s="461">
        <v>248181</v>
      </c>
      <c r="D64" s="462"/>
      <c r="E64" s="243">
        <v>3</v>
      </c>
      <c r="F64" s="461" t="s">
        <v>1058</v>
      </c>
      <c r="G64" s="462"/>
      <c r="H64" s="461" t="s">
        <v>1059</v>
      </c>
      <c r="I64" s="462"/>
      <c r="J64" s="492">
        <v>43916</v>
      </c>
      <c r="K64" s="493"/>
      <c r="L64" s="492">
        <v>44281</v>
      </c>
      <c r="M64" s="493"/>
      <c r="N64" s="461" t="s">
        <v>1060</v>
      </c>
      <c r="O64" s="462"/>
      <c r="P64" s="461" t="s">
        <v>1034</v>
      </c>
      <c r="Q64" s="462"/>
    </row>
    <row r="65" spans="1:18" ht="49.5" customHeight="1">
      <c r="A65" s="53">
        <v>6</v>
      </c>
      <c r="B65" s="53" t="s">
        <v>1061</v>
      </c>
      <c r="C65" s="497" t="s">
        <v>1062</v>
      </c>
      <c r="D65" s="498"/>
      <c r="E65" s="243">
        <v>9</v>
      </c>
      <c r="F65" s="461" t="s">
        <v>1063</v>
      </c>
      <c r="G65" s="462"/>
      <c r="H65" s="461" t="s">
        <v>1064</v>
      </c>
      <c r="I65" s="462"/>
      <c r="J65" s="492">
        <v>43885</v>
      </c>
      <c r="K65" s="493"/>
      <c r="L65" s="492">
        <v>44251</v>
      </c>
      <c r="M65" s="493"/>
      <c r="N65" s="461" t="s">
        <v>1065</v>
      </c>
      <c r="O65" s="462"/>
      <c r="P65" s="461" t="s">
        <v>1034</v>
      </c>
      <c r="Q65" s="462"/>
    </row>
    <row r="66" spans="1:18" ht="64.5" customHeight="1">
      <c r="A66" s="53">
        <v>7</v>
      </c>
      <c r="B66" s="53" t="s">
        <v>1066</v>
      </c>
      <c r="C66" s="461">
        <v>81667</v>
      </c>
      <c r="D66" s="462"/>
      <c r="E66" s="243">
        <v>10</v>
      </c>
      <c r="F66" s="461" t="s">
        <v>1067</v>
      </c>
      <c r="G66" s="462"/>
      <c r="H66" s="461" t="s">
        <v>1064</v>
      </c>
      <c r="I66" s="462"/>
      <c r="J66" s="492">
        <v>43916</v>
      </c>
      <c r="K66" s="493"/>
      <c r="L66" s="492">
        <v>45377</v>
      </c>
      <c r="M66" s="493"/>
      <c r="N66" s="461" t="s">
        <v>1068</v>
      </c>
      <c r="O66" s="462"/>
      <c r="P66" s="461" t="s">
        <v>1034</v>
      </c>
      <c r="Q66" s="462"/>
    </row>
    <row r="67" spans="1:18" ht="49.5" customHeight="1">
      <c r="A67" s="53">
        <v>8</v>
      </c>
      <c r="B67" s="53" t="s">
        <v>1069</v>
      </c>
      <c r="C67" s="461">
        <v>5306269</v>
      </c>
      <c r="D67" s="462"/>
      <c r="E67" s="243">
        <v>10</v>
      </c>
      <c r="F67" s="461" t="s">
        <v>1070</v>
      </c>
      <c r="G67" s="462"/>
      <c r="H67" s="461">
        <v>1.5</v>
      </c>
      <c r="I67" s="462"/>
      <c r="J67" s="492">
        <v>43916</v>
      </c>
      <c r="K67" s="493"/>
      <c r="L67" s="492">
        <v>44281</v>
      </c>
      <c r="M67" s="493"/>
      <c r="N67" s="461" t="s">
        <v>1071</v>
      </c>
      <c r="O67" s="462"/>
      <c r="P67" s="461" t="s">
        <v>1034</v>
      </c>
      <c r="Q67" s="462"/>
    </row>
    <row r="68" spans="1:18" ht="49.5" customHeight="1">
      <c r="A68" s="53">
        <v>9</v>
      </c>
      <c r="B68" s="53" t="s">
        <v>1072</v>
      </c>
      <c r="C68" s="461">
        <v>2185</v>
      </c>
      <c r="D68" s="462"/>
      <c r="E68" s="243">
        <v>10</v>
      </c>
      <c r="F68" s="461" t="s">
        <v>1073</v>
      </c>
      <c r="G68" s="462"/>
      <c r="H68" s="461" t="s">
        <v>1064</v>
      </c>
      <c r="I68" s="462"/>
      <c r="J68" s="492" t="s">
        <v>1074</v>
      </c>
      <c r="K68" s="493"/>
      <c r="L68" s="492">
        <v>43885</v>
      </c>
      <c r="M68" s="493"/>
      <c r="N68" s="461" t="s">
        <v>1068</v>
      </c>
      <c r="O68" s="462"/>
      <c r="P68" s="461" t="s">
        <v>1034</v>
      </c>
      <c r="Q68" s="462"/>
    </row>
    <row r="69" spans="1:18" ht="49.5" customHeight="1">
      <c r="A69" s="53">
        <v>10</v>
      </c>
      <c r="B69" s="53" t="s">
        <v>1075</v>
      </c>
      <c r="C69" s="461" t="s">
        <v>1076</v>
      </c>
      <c r="D69" s="462"/>
      <c r="E69" s="243">
        <v>7.8</v>
      </c>
      <c r="F69" s="466" t="s">
        <v>1031</v>
      </c>
      <c r="G69" s="467"/>
      <c r="H69" s="466" t="s">
        <v>1032</v>
      </c>
      <c r="I69" s="467"/>
      <c r="J69" s="492">
        <v>43885</v>
      </c>
      <c r="K69" s="493"/>
      <c r="L69" s="492">
        <v>44251</v>
      </c>
      <c r="M69" s="493"/>
      <c r="N69" s="461" t="s">
        <v>1077</v>
      </c>
      <c r="O69" s="462"/>
      <c r="P69" s="461" t="s">
        <v>1034</v>
      </c>
      <c r="Q69" s="462"/>
    </row>
    <row r="70" spans="1:18" ht="49.5" customHeight="1">
      <c r="A70" s="53">
        <v>11</v>
      </c>
      <c r="B70" s="53" t="s">
        <v>1078</v>
      </c>
      <c r="C70" s="461" t="s">
        <v>1079</v>
      </c>
      <c r="D70" s="462"/>
      <c r="E70" s="243">
        <v>15</v>
      </c>
      <c r="F70" s="466" t="s">
        <v>1080</v>
      </c>
      <c r="G70" s="467"/>
      <c r="H70" s="466" t="s">
        <v>1081</v>
      </c>
      <c r="I70" s="467"/>
      <c r="J70" s="492">
        <v>43551</v>
      </c>
      <c r="K70" s="493"/>
      <c r="L70" s="492">
        <v>43917</v>
      </c>
      <c r="M70" s="493"/>
      <c r="N70" s="461" t="s">
        <v>1082</v>
      </c>
      <c r="O70" s="462"/>
      <c r="P70" s="461" t="s">
        <v>1034</v>
      </c>
      <c r="Q70" s="462"/>
      <c r="R70" s="391"/>
    </row>
    <row r="71" spans="1:18" ht="49.5" customHeight="1">
      <c r="A71" s="53">
        <v>12</v>
      </c>
      <c r="B71" s="53" t="s">
        <v>1083</v>
      </c>
      <c r="C71" s="461" t="s">
        <v>1084</v>
      </c>
      <c r="D71" s="462"/>
      <c r="E71" s="243">
        <v>7.8</v>
      </c>
      <c r="F71" s="466" t="s">
        <v>1031</v>
      </c>
      <c r="G71" s="467"/>
      <c r="H71" s="466" t="s">
        <v>1032</v>
      </c>
      <c r="I71" s="467"/>
      <c r="J71" s="492">
        <v>43916</v>
      </c>
      <c r="K71" s="493"/>
      <c r="L71" s="492">
        <v>44281</v>
      </c>
      <c r="M71" s="493"/>
      <c r="N71" s="461" t="s">
        <v>1085</v>
      </c>
      <c r="O71" s="462"/>
      <c r="P71" s="461" t="s">
        <v>1034</v>
      </c>
      <c r="Q71" s="462"/>
    </row>
    <row r="74" spans="1:18" ht="25.5">
      <c r="D74" s="499"/>
      <c r="E74" s="499"/>
      <c r="F74" s="499"/>
      <c r="G74" s="499"/>
      <c r="H74" s="499"/>
      <c r="I74" s="499"/>
      <c r="J74" s="499"/>
      <c r="K74" s="499"/>
      <c r="L74" s="499"/>
      <c r="M74" s="499"/>
      <c r="N74" s="499"/>
      <c r="O74" s="499"/>
      <c r="P74" s="499"/>
      <c r="Q74" s="499"/>
    </row>
    <row r="82" spans="5:5">
      <c r="E82" s="22"/>
    </row>
  </sheetData>
  <mergeCells count="133">
    <mergeCell ref="L71:M71"/>
    <mergeCell ref="N71:O71"/>
    <mergeCell ref="P71:Q71"/>
    <mergeCell ref="D74:Q74"/>
    <mergeCell ref="C71:D71"/>
    <mergeCell ref="F71:G71"/>
    <mergeCell ref="H71:I71"/>
    <mergeCell ref="J71:K71"/>
    <mergeCell ref="P69:Q69"/>
    <mergeCell ref="C70:D70"/>
    <mergeCell ref="F70:G70"/>
    <mergeCell ref="H70:I70"/>
    <mergeCell ref="J70:K70"/>
    <mergeCell ref="L70:M70"/>
    <mergeCell ref="N70:O70"/>
    <mergeCell ref="P70:Q70"/>
    <mergeCell ref="C69:D69"/>
    <mergeCell ref="F69:G69"/>
    <mergeCell ref="C67:D67"/>
    <mergeCell ref="F67:G67"/>
    <mergeCell ref="H67:I67"/>
    <mergeCell ref="J67:K67"/>
    <mergeCell ref="L69:M69"/>
    <mergeCell ref="N69:O69"/>
    <mergeCell ref="H69:I69"/>
    <mergeCell ref="J69:K69"/>
    <mergeCell ref="L67:M67"/>
    <mergeCell ref="N67:O67"/>
    <mergeCell ref="P67:Q67"/>
    <mergeCell ref="C68:D68"/>
    <mergeCell ref="F68:G68"/>
    <mergeCell ref="H68:I68"/>
    <mergeCell ref="J68:K68"/>
    <mergeCell ref="L68:M68"/>
    <mergeCell ref="N68:O68"/>
    <mergeCell ref="P68:Q68"/>
    <mergeCell ref="P65:Q65"/>
    <mergeCell ref="C66:D66"/>
    <mergeCell ref="F66:G66"/>
    <mergeCell ref="H66:I66"/>
    <mergeCell ref="J66:K66"/>
    <mergeCell ref="L66:M66"/>
    <mergeCell ref="N66:O66"/>
    <mergeCell ref="P66:Q66"/>
    <mergeCell ref="C65:D65"/>
    <mergeCell ref="F65:G65"/>
    <mergeCell ref="C63:D63"/>
    <mergeCell ref="F63:G63"/>
    <mergeCell ref="H63:I63"/>
    <mergeCell ref="J63:K63"/>
    <mergeCell ref="L65:M65"/>
    <mergeCell ref="N65:O65"/>
    <mergeCell ref="H65:I65"/>
    <mergeCell ref="J65:K65"/>
    <mergeCell ref="L63:M63"/>
    <mergeCell ref="N63:O63"/>
    <mergeCell ref="P63:Q63"/>
    <mergeCell ref="C64:D64"/>
    <mergeCell ref="F64:G64"/>
    <mergeCell ref="H64:I64"/>
    <mergeCell ref="J64:K64"/>
    <mergeCell ref="L64:M64"/>
    <mergeCell ref="N64:O64"/>
    <mergeCell ref="P64:Q64"/>
    <mergeCell ref="N62:O62"/>
    <mergeCell ref="P62:Q62"/>
    <mergeCell ref="C61:D61"/>
    <mergeCell ref="F61:G61"/>
    <mergeCell ref="H61:I61"/>
    <mergeCell ref="J61:K61"/>
    <mergeCell ref="H58:I58"/>
    <mergeCell ref="F59:G59"/>
    <mergeCell ref="L61:M61"/>
    <mergeCell ref="N61:O61"/>
    <mergeCell ref="P61:Q61"/>
    <mergeCell ref="C62:D62"/>
    <mergeCell ref="F62:G62"/>
    <mergeCell ref="H62:I62"/>
    <mergeCell ref="J62:K62"/>
    <mergeCell ref="L62:M62"/>
    <mergeCell ref="A53:D53"/>
    <mergeCell ref="J56:K60"/>
    <mergeCell ref="L56:M60"/>
    <mergeCell ref="N56:O60"/>
    <mergeCell ref="P56:Q60"/>
    <mergeCell ref="F56:G56"/>
    <mergeCell ref="H56:I56"/>
    <mergeCell ref="A56:A60"/>
    <mergeCell ref="B56:B60"/>
    <mergeCell ref="C56:D60"/>
    <mergeCell ref="B10:G10"/>
    <mergeCell ref="B20:F20"/>
    <mergeCell ref="B23:D23"/>
    <mergeCell ref="H29:R34"/>
    <mergeCell ref="H35:R41"/>
    <mergeCell ref="H42:S42"/>
    <mergeCell ref="A54:A55"/>
    <mergeCell ref="B54:B55"/>
    <mergeCell ref="C54:D55"/>
    <mergeCell ref="E54:E55"/>
    <mergeCell ref="H59:I59"/>
    <mergeCell ref="F60:G60"/>
    <mergeCell ref="H60:I60"/>
    <mergeCell ref="F57:G57"/>
    <mergeCell ref="H57:I57"/>
    <mergeCell ref="F58:G58"/>
    <mergeCell ref="N54:O55"/>
    <mergeCell ref="P54:Q55"/>
    <mergeCell ref="F55:G55"/>
    <mergeCell ref="H55:I55"/>
    <mergeCell ref="J55:K55"/>
    <mergeCell ref="L55:M55"/>
    <mergeCell ref="F54:I54"/>
    <mergeCell ref="J54:M54"/>
    <mergeCell ref="O4:T4"/>
    <mergeCell ref="B7:C7"/>
    <mergeCell ref="O7:T7"/>
    <mergeCell ref="O8:T8"/>
    <mergeCell ref="V8:W8"/>
    <mergeCell ref="O5:T5"/>
    <mergeCell ref="V5:W5"/>
    <mergeCell ref="O6:T6"/>
    <mergeCell ref="V6:W6"/>
    <mergeCell ref="V4:W4"/>
    <mergeCell ref="B9:G9"/>
    <mergeCell ref="R1:S1"/>
    <mergeCell ref="T1:U1"/>
    <mergeCell ref="V1:W1"/>
    <mergeCell ref="R2:S2"/>
    <mergeCell ref="T2:U2"/>
    <mergeCell ref="V2:W2"/>
    <mergeCell ref="O3:T3"/>
    <mergeCell ref="V3:W3"/>
  </mergeCells>
  <phoneticPr fontId="0" type="noConversion"/>
  <dataValidations count="1">
    <dataValidation type="list" allowBlank="1" showInputMessage="1" showErrorMessage="1" sqref="B23">
      <formula1>$A$24:$A$28</formula1>
    </dataValidation>
  </dataValidations>
  <pageMargins left="0.7" right="0.7" top="0.75" bottom="0.75" header="0.3" footer="0.3"/>
  <pageSetup paperSize="9" fitToWidth="0"/>
</worksheet>
</file>

<file path=xl/worksheets/sheet10.xml><?xml version="1.0" encoding="utf-8"?>
<worksheet xmlns="http://schemas.openxmlformats.org/spreadsheetml/2006/main" xmlns:r="http://schemas.openxmlformats.org/officeDocument/2006/relationships">
  <dimension ref="A1:AL599"/>
  <sheetViews>
    <sheetView topLeftCell="A85" workbookViewId="0">
      <selection activeCell="AM204" sqref="AM204"/>
    </sheetView>
  </sheetViews>
  <sheetFormatPr defaultRowHeight="12.75" outlineLevelCol="1"/>
  <cols>
    <col min="1" max="1" width="6" customWidth="1"/>
    <col min="2" max="2" width="11.7109375" customWidth="1"/>
    <col min="3" max="3" width="8.85546875" customWidth="1"/>
    <col min="4" max="4" width="7.42578125" customWidth="1"/>
    <col min="5" max="5" width="5.42578125" customWidth="1"/>
    <col min="6" max="6" width="8.85546875" customWidth="1"/>
    <col min="7" max="7" width="2" customWidth="1"/>
    <col min="8" max="8" width="3.85546875" customWidth="1"/>
    <col min="9" max="9" width="4.85546875" customWidth="1"/>
    <col min="10" max="10" width="2.85546875" customWidth="1"/>
    <col min="11" max="11" width="2" customWidth="1"/>
    <col min="12" max="12" width="2.7109375" customWidth="1"/>
    <col min="13" max="13" width="2.42578125" customWidth="1"/>
    <col min="14" max="14" width="2.85546875" customWidth="1"/>
    <col min="15" max="15" width="2.28515625" customWidth="1"/>
    <col min="16" max="16" width="3.28515625" customWidth="1"/>
    <col min="17" max="17" width="4.140625" customWidth="1"/>
    <col min="18" max="18" width="3.28515625" customWidth="1"/>
    <col min="19" max="19" width="3.7109375" customWidth="1"/>
    <col min="20" max="20" width="2.5703125" customWidth="1"/>
    <col min="21" max="21" width="4.42578125" customWidth="1"/>
    <col min="22" max="22" width="3.28515625" customWidth="1"/>
    <col min="23" max="23" width="4.140625" customWidth="1"/>
    <col min="24" max="24" width="3.28515625" customWidth="1"/>
    <col min="25" max="25" width="4.7109375" customWidth="1"/>
    <col min="26" max="26" width="2.5703125" customWidth="1"/>
    <col min="27" max="27" width="4.5703125" customWidth="1"/>
    <col min="28" max="30" width="3.28515625" customWidth="1"/>
    <col min="31" max="31" width="3.140625" customWidth="1"/>
    <col min="32" max="32" width="3.28515625" customWidth="1"/>
    <col min="33" max="33" width="3.5703125" customWidth="1"/>
    <col min="34" max="34" width="3.28515625" customWidth="1"/>
    <col min="35" max="35" width="3" customWidth="1"/>
    <col min="36" max="36" width="9.28515625" hidden="1" customWidth="1" outlineLevel="1"/>
    <col min="37" max="37" width="8.140625" hidden="1" customWidth="1" outlineLevel="1"/>
    <col min="38" max="38" width="9.140625" collapsed="1"/>
  </cols>
  <sheetData>
    <row r="1" spans="1:37" s="6" customFormat="1" ht="16.5" customHeight="1">
      <c r="A1" s="66"/>
      <c r="B1" s="9" t="str">
        <f ca="1">'Исходник '!B3</f>
        <v>ООО ИК «ТМ-Электро»</v>
      </c>
      <c r="C1" s="9"/>
      <c r="D1" s="9"/>
      <c r="E1"/>
      <c r="F1"/>
      <c r="G1"/>
      <c r="H1"/>
      <c r="I1"/>
      <c r="J1"/>
      <c r="K1"/>
      <c r="L1"/>
      <c r="M1"/>
      <c r="N1"/>
      <c r="O1"/>
      <c r="P1"/>
      <c r="Q1" s="9" t="s">
        <v>966</v>
      </c>
      <c r="R1" s="9"/>
      <c r="S1" s="9"/>
      <c r="T1"/>
      <c r="U1" s="664">
        <f ca="1">'Исходник '!B19</f>
        <v>0</v>
      </c>
      <c r="V1" s="665"/>
      <c r="W1" s="665"/>
      <c r="X1" s="665"/>
      <c r="Y1" s="665"/>
      <c r="Z1" s="665"/>
      <c r="AA1" s="665"/>
      <c r="AB1" s="665"/>
      <c r="AC1" s="665"/>
      <c r="AD1" s="665"/>
      <c r="AE1" s="665"/>
      <c r="AF1" s="665"/>
      <c r="AG1" s="665"/>
      <c r="AH1" s="665"/>
      <c r="AI1" s="665"/>
      <c r="AJ1"/>
      <c r="AK1"/>
    </row>
    <row r="2" spans="1:37" s="56" customFormat="1" ht="63" customHeight="1">
      <c r="A2" s="60"/>
      <c r="B2" s="256" t="s">
        <v>202</v>
      </c>
      <c r="C2" s="63"/>
      <c r="D2" s="63"/>
      <c r="E2" s="64"/>
      <c r="F2" s="64"/>
      <c r="G2" s="52"/>
      <c r="H2" s="52"/>
      <c r="I2" s="52"/>
      <c r="J2" s="52"/>
      <c r="K2" s="52"/>
      <c r="L2" s="52"/>
      <c r="M2" s="52"/>
      <c r="N2" s="52"/>
      <c r="O2" s="52"/>
      <c r="P2" s="52"/>
      <c r="Q2" s="60" t="s">
        <v>968</v>
      </c>
      <c r="R2" s="10"/>
      <c r="S2" s="10"/>
      <c r="T2"/>
      <c r="U2" s="56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V2" s="470"/>
      <c r="W2" s="470"/>
      <c r="X2" s="470"/>
      <c r="Y2" s="470"/>
      <c r="Z2" s="470"/>
      <c r="AA2" s="470"/>
      <c r="AB2" s="470"/>
      <c r="AC2" s="470"/>
      <c r="AD2" s="470"/>
      <c r="AE2" s="470"/>
      <c r="AF2" s="470"/>
      <c r="AG2" s="470"/>
      <c r="AH2" s="470"/>
      <c r="AI2" s="470"/>
      <c r="AJ2" s="52"/>
      <c r="AK2" s="52"/>
    </row>
    <row r="3" spans="1:37" s="6" customFormat="1" ht="34.5" customHeight="1">
      <c r="A3" s="66"/>
      <c r="B3" s="6" t="str">
        <f ca="1">CONCATENATE('Исходник '!A5," ",'Исходник '!B5)</f>
        <v>Свидетельство о регистрации № 7915</v>
      </c>
      <c r="E3" s="66"/>
      <c r="F3" s="3"/>
      <c r="G3"/>
      <c r="H3"/>
      <c r="I3"/>
      <c r="J3"/>
      <c r="K3"/>
      <c r="L3"/>
      <c r="M3"/>
      <c r="N3"/>
      <c r="O3"/>
      <c r="P3"/>
      <c r="Q3" s="60" t="s">
        <v>971</v>
      </c>
      <c r="R3" s="10"/>
      <c r="S3"/>
      <c r="U3" s="561">
        <f ca="1">'Исходник '!B21</f>
        <v>0</v>
      </c>
      <c r="V3" s="561"/>
      <c r="W3" s="561"/>
      <c r="X3" s="561"/>
      <c r="Y3" s="561"/>
      <c r="Z3" s="561"/>
      <c r="AA3" s="561"/>
      <c r="AB3" s="561"/>
      <c r="AC3" s="561"/>
      <c r="AD3" s="561"/>
      <c r="AE3" s="561"/>
      <c r="AF3" s="561"/>
      <c r="AG3" s="561"/>
      <c r="AH3" s="561"/>
      <c r="AI3" s="561"/>
      <c r="AJ3"/>
      <c r="AK3"/>
    </row>
    <row r="4" spans="1:37" s="6" customFormat="1" ht="18" customHeight="1">
      <c r="A4" s="9"/>
      <c r="B4" s="6" t="str">
        <f ca="1">CONCATENATE('Исходник '!A7," ",'Исходник '!B7)</f>
        <v xml:space="preserve">Действительно до «25» ноября 2022 г. </v>
      </c>
      <c r="G4"/>
      <c r="H4"/>
      <c r="I4"/>
      <c r="J4"/>
      <c r="K4"/>
      <c r="L4"/>
      <c r="M4"/>
      <c r="N4"/>
      <c r="O4"/>
      <c r="P4"/>
      <c r="Q4" s="9" t="s">
        <v>1107</v>
      </c>
      <c r="R4"/>
      <c r="S4" s="10"/>
      <c r="T4"/>
      <c r="Y4"/>
      <c r="Z4" s="6" t="str">
        <f ca="1">'Исходник '!B34</f>
        <v>30 июня 2020г.</v>
      </c>
      <c r="AA4"/>
      <c r="AB4"/>
      <c r="AC4"/>
      <c r="AD4"/>
      <c r="AE4"/>
      <c r="AF4"/>
      <c r="AG4"/>
      <c r="AH4"/>
      <c r="AI4"/>
      <c r="AJ4"/>
      <c r="AK4"/>
    </row>
    <row r="5" spans="1:37" s="6" customFormat="1" ht="18" customHeight="1">
      <c r="A5" s="668" t="str">
        <f ca="1">CONCATENATE('Исходник '!A16," ",'Исходник '!D14)</f>
        <v>Протокол  №503-3</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c r="AK5"/>
    </row>
    <row r="6" spans="1:37" s="6" customFormat="1" ht="18" customHeight="1">
      <c r="A6" s="511" t="s">
        <v>170</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c r="AK6"/>
    </row>
    <row r="7" spans="1:37" s="6" customFormat="1" ht="18"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c r="AK7"/>
    </row>
    <row r="8" spans="1:37" ht="18" customHeight="1">
      <c r="A8" s="7"/>
      <c r="B8" s="660" t="str">
        <f ca="1">'Исходник '!A36</f>
        <v>Температура воздуха:</v>
      </c>
      <c r="C8" s="660"/>
      <c r="D8" s="68">
        <f ca="1">'Исходник '!B36</f>
        <v>23</v>
      </c>
      <c r="E8" s="7" t="s">
        <v>171</v>
      </c>
      <c r="F8" s="660" t="str">
        <f ca="1">'Исходник '!A37</f>
        <v>Влажность воздуха:</v>
      </c>
      <c r="G8" s="447"/>
      <c r="H8" s="447"/>
      <c r="I8" s="447"/>
      <c r="J8" s="447"/>
      <c r="K8" s="661">
        <f ca="1">'Исходник '!B37</f>
        <v>58</v>
      </c>
      <c r="L8" s="662"/>
      <c r="M8" s="662"/>
      <c r="N8" s="12" t="s">
        <v>172</v>
      </c>
      <c r="O8" s="12"/>
      <c r="P8" s="660" t="str">
        <f ca="1">'Исходник '!A38</f>
        <v>Атмосферное давление:</v>
      </c>
      <c r="Q8" s="663"/>
      <c r="R8" s="663"/>
      <c r="S8" s="663"/>
      <c r="T8" s="663"/>
      <c r="U8" s="663"/>
      <c r="V8" s="661">
        <f ca="1">'Исходник '!B38</f>
        <v>741</v>
      </c>
      <c r="W8" s="661"/>
      <c r="X8" s="7" t="s">
        <v>1002</v>
      </c>
      <c r="Y8" s="7"/>
      <c r="Z8" s="7"/>
    </row>
    <row r="9" spans="1:37" s="6" customFormat="1" ht="18"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c r="AK9"/>
    </row>
    <row r="10" spans="1:37" s="6" customFormat="1" ht="18" customHeight="1">
      <c r="A10" s="516" t="str">
        <f ca="1">'Исходник '!B23</f>
        <v>приёмо-сдаточные</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c r="AK10"/>
    </row>
    <row r="11" spans="1:37" s="6" customFormat="1" ht="9.75" customHeight="1">
      <c r="A11" s="615" t="s">
        <v>1305</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c r="AK11"/>
    </row>
    <row r="12" spans="1:37" s="6" customFormat="1" ht="18" customHeight="1">
      <c r="A12" s="668" t="s">
        <v>174</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c r="AK12"/>
    </row>
    <row r="13" spans="1:37" s="6" customFormat="1" ht="18" customHeight="1">
      <c r="A13" s="690" t="s">
        <v>203</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c r="AK13"/>
    </row>
    <row r="14" spans="1:37" ht="18" customHeight="1">
      <c r="A14" s="510" t="s">
        <v>1307</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318"/>
    </row>
    <row r="15" spans="1:37" ht="27.95" customHeight="1">
      <c r="A15" s="556" t="s">
        <v>1017</v>
      </c>
      <c r="B15" s="669" t="s">
        <v>176</v>
      </c>
      <c r="C15" s="670"/>
      <c r="D15" s="671"/>
      <c r="E15" s="556" t="s">
        <v>204</v>
      </c>
      <c r="F15" s="556"/>
      <c r="G15" s="556"/>
      <c r="H15" s="556"/>
      <c r="I15" s="556"/>
      <c r="J15" s="556" t="s">
        <v>178</v>
      </c>
      <c r="K15" s="556"/>
      <c r="L15" s="556"/>
      <c r="M15" s="556" t="s">
        <v>179</v>
      </c>
      <c r="N15" s="556"/>
      <c r="O15" s="556"/>
      <c r="P15" s="556" t="s">
        <v>180</v>
      </c>
      <c r="Q15" s="556"/>
      <c r="R15" s="556"/>
      <c r="S15" s="556"/>
      <c r="T15" s="556"/>
      <c r="U15" s="556"/>
      <c r="V15" s="556"/>
      <c r="W15" s="556"/>
      <c r="X15" s="556"/>
      <c r="Y15" s="556"/>
      <c r="Z15" s="556"/>
      <c r="AA15" s="556"/>
      <c r="AB15" s="556"/>
      <c r="AC15" s="556"/>
      <c r="AD15" s="556"/>
      <c r="AE15" s="556"/>
      <c r="AF15" s="556"/>
      <c r="AG15" s="556"/>
      <c r="AH15" s="556"/>
      <c r="AI15" s="556"/>
      <c r="AJ15" s="676" t="s">
        <v>181</v>
      </c>
      <c r="AK15" s="676" t="s">
        <v>182</v>
      </c>
    </row>
    <row r="16" spans="1:37" ht="15.75" customHeight="1">
      <c r="A16" s="556"/>
      <c r="B16" s="672"/>
      <c r="C16" s="673"/>
      <c r="D16" s="674"/>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676"/>
      <c r="AK16" s="676"/>
    </row>
    <row r="17" spans="1:37" ht="15.75" customHeight="1">
      <c r="A17" s="556"/>
      <c r="B17" s="672"/>
      <c r="C17" s="673"/>
      <c r="D17" s="674"/>
      <c r="E17" s="556"/>
      <c r="F17" s="556"/>
      <c r="G17" s="556"/>
      <c r="H17" s="556"/>
      <c r="I17" s="556"/>
      <c r="J17" s="556"/>
      <c r="K17" s="556"/>
      <c r="L17" s="556"/>
      <c r="M17" s="556"/>
      <c r="N17" s="556"/>
      <c r="O17" s="556"/>
      <c r="P17" s="556" t="s">
        <v>183</v>
      </c>
      <c r="Q17" s="556"/>
      <c r="R17" s="556" t="s">
        <v>184</v>
      </c>
      <c r="S17" s="556"/>
      <c r="T17" s="556" t="s">
        <v>185</v>
      </c>
      <c r="U17" s="556"/>
      <c r="V17" s="556" t="s">
        <v>186</v>
      </c>
      <c r="W17" s="556"/>
      <c r="X17" s="556" t="s">
        <v>187</v>
      </c>
      <c r="Y17" s="556"/>
      <c r="Z17" s="556" t="s">
        <v>188</v>
      </c>
      <c r="AA17" s="556"/>
      <c r="AB17" s="556" t="s">
        <v>189</v>
      </c>
      <c r="AC17" s="556"/>
      <c r="AD17" s="556" t="s">
        <v>190</v>
      </c>
      <c r="AE17" s="556"/>
      <c r="AF17" s="556" t="s">
        <v>191</v>
      </c>
      <c r="AG17" s="556"/>
      <c r="AH17" s="556" t="s">
        <v>192</v>
      </c>
      <c r="AI17" s="556"/>
      <c r="AJ17" s="676"/>
      <c r="AK17" s="676"/>
    </row>
    <row r="18" spans="1:37" ht="15.75" customHeight="1">
      <c r="A18" s="556"/>
      <c r="B18" s="672"/>
      <c r="C18" s="673"/>
      <c r="D18" s="674"/>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676"/>
      <c r="AK18" s="676"/>
    </row>
    <row r="19" spans="1:37" ht="15.75" customHeight="1">
      <c r="A19" s="556"/>
      <c r="B19" s="672"/>
      <c r="C19" s="673"/>
      <c r="D19" s="674"/>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676"/>
      <c r="AK19" s="676"/>
    </row>
    <row r="20" spans="1:37" ht="18" customHeight="1">
      <c r="A20" s="556"/>
      <c r="B20" s="570"/>
      <c r="C20" s="571"/>
      <c r="D20" s="572"/>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676"/>
      <c r="AK20" s="677"/>
    </row>
    <row r="21" spans="1:37" s="82" customFormat="1" ht="20.100000000000001" customHeight="1">
      <c r="A21" s="150">
        <v>1</v>
      </c>
      <c r="B21" s="77">
        <v>2</v>
      </c>
      <c r="C21" s="78"/>
      <c r="D21" s="78"/>
      <c r="E21" s="78">
        <v>3</v>
      </c>
      <c r="F21" s="79"/>
      <c r="G21" s="79"/>
      <c r="H21" s="79"/>
      <c r="I21" s="80"/>
      <c r="J21" s="675">
        <v>4</v>
      </c>
      <c r="K21" s="675"/>
      <c r="L21" s="675"/>
      <c r="M21" s="675">
        <v>5</v>
      </c>
      <c r="N21" s="675"/>
      <c r="O21" s="675"/>
      <c r="P21" s="675">
        <v>6</v>
      </c>
      <c r="Q21" s="675"/>
      <c r="R21" s="675">
        <v>7</v>
      </c>
      <c r="S21" s="675"/>
      <c r="T21" s="675">
        <v>8</v>
      </c>
      <c r="U21" s="675"/>
      <c r="V21" s="675">
        <v>9</v>
      </c>
      <c r="W21" s="675"/>
      <c r="X21" s="675">
        <v>10</v>
      </c>
      <c r="Y21" s="675"/>
      <c r="Z21" s="675">
        <v>11</v>
      </c>
      <c r="AA21" s="675"/>
      <c r="AB21" s="675">
        <v>12</v>
      </c>
      <c r="AC21" s="675"/>
      <c r="AD21" s="675">
        <v>13</v>
      </c>
      <c r="AE21" s="675"/>
      <c r="AF21" s="675">
        <v>14</v>
      </c>
      <c r="AG21" s="675"/>
      <c r="AH21" s="675">
        <v>15</v>
      </c>
      <c r="AI21" s="675"/>
      <c r="AJ21" s="83"/>
      <c r="AK21" s="81"/>
    </row>
    <row r="22" spans="1:37" s="132" customFormat="1" ht="18" customHeight="1">
      <c r="A22" s="69" t="str">
        <f ca="1">'Протокол №503-2'!A20</f>
        <v>Корпус №4</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1"/>
      <c r="AJ22" s="133"/>
      <c r="AK22" s="83"/>
    </row>
    <row r="23" spans="1:37" s="132" customFormat="1" ht="18" customHeight="1">
      <c r="A23" s="69" t="str">
        <f ca="1">'Протокол №503-2'!A21</f>
        <v>ВРУ-4.1 (жильё/сек.1)</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1"/>
      <c r="AJ23" s="133"/>
      <c r="AK23" s="83"/>
    </row>
    <row r="24" spans="1:37" s="132" customFormat="1" ht="18" customHeight="1">
      <c r="A24" s="69" t="str">
        <f ca="1">'Протокол №503-2'!A26</f>
        <v>ВП-1</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1"/>
      <c r="AJ24" s="133"/>
      <c r="AK24" s="83"/>
    </row>
    <row r="25" spans="1:37" s="143" customFormat="1" ht="18" customHeight="1">
      <c r="A25" s="151">
        <v>1</v>
      </c>
      <c r="B25" s="241" t="s">
        <v>205</v>
      </c>
      <c r="C25" s="369" t="s">
        <v>206</v>
      </c>
      <c r="D25" s="242" t="str">
        <f>IF(AJ25="АВС","~380В","~220В")</f>
        <v>~380В</v>
      </c>
      <c r="E25" s="553" t="s">
        <v>207</v>
      </c>
      <c r="F25" s="554"/>
      <c r="G25" s="229" t="str">
        <f>IF(OR(E25="ПВС",E25="ПУНП",E25="ПУГНП",E25="ШВВП"),"*"," ")</f>
        <v xml:space="preserve"> </v>
      </c>
      <c r="H25" s="228" t="s">
        <v>208</v>
      </c>
      <c r="I25" s="242">
        <v>240</v>
      </c>
      <c r="J25" s="556">
        <f>IF(I25&gt;16,2500,1000)</f>
        <v>2500</v>
      </c>
      <c r="K25" s="554"/>
      <c r="L25" s="555"/>
      <c r="M25" s="556">
        <v>0.5</v>
      </c>
      <c r="N25" s="556"/>
      <c r="O25" s="556"/>
      <c r="P25" s="678">
        <f>IF(AJ25="АВС",TRUNC((AK25+AK25*15/100)/10,0)*10,"-")</f>
        <v>3680</v>
      </c>
      <c r="Q25" s="678"/>
      <c r="R25" s="679">
        <f>IF(AJ25="АВС",TRUNC((AK25-AK25*10/100)/10,0)*10,"-")</f>
        <v>2880</v>
      </c>
      <c r="S25" s="680"/>
      <c r="T25" s="678">
        <f>IF(AJ25="АВС",TRUNC((AK25+AK25*8/100)/10,0)*10,"-")</f>
        <v>3450</v>
      </c>
      <c r="U25" s="678"/>
      <c r="V25" s="678">
        <f>IF(OR(AJ25="АВС",AJ25="А"),TRUNC((AK25-AK25*6/100)/10,0)*10,"-")</f>
        <v>3000</v>
      </c>
      <c r="W25" s="678"/>
      <c r="X25" s="678">
        <f>IF(OR(AJ25="АВС",AJ25="В"),TRUNC((AK25-AK25*9/100)/10,0)*10,"-")</f>
        <v>2910</v>
      </c>
      <c r="Y25" s="678"/>
      <c r="Z25" s="678">
        <f>IF(OR(AJ25="АВС",AJ25="С"),TRUNC((AK25+AK25*4/100)/10,0)*10,"-")</f>
        <v>3320</v>
      </c>
      <c r="AA25" s="678"/>
      <c r="AB25" s="678" t="s">
        <v>1064</v>
      </c>
      <c r="AC25" s="678"/>
      <c r="AD25" s="678" t="s">
        <v>1064</v>
      </c>
      <c r="AE25" s="678"/>
      <c r="AF25" s="678" t="s">
        <v>1064</v>
      </c>
      <c r="AG25" s="678"/>
      <c r="AH25" s="678" t="s">
        <v>1064</v>
      </c>
      <c r="AI25" s="678"/>
      <c r="AJ25" s="144" t="s">
        <v>919</v>
      </c>
      <c r="AK25" s="145">
        <v>3200</v>
      </c>
    </row>
    <row r="26" spans="1:37" s="143" customFormat="1" ht="18" customHeight="1">
      <c r="A26" s="151">
        <f>A25+1</f>
        <v>2</v>
      </c>
      <c r="B26" s="241" t="s">
        <v>209</v>
      </c>
      <c r="C26" s="369" t="s">
        <v>206</v>
      </c>
      <c r="D26" s="242" t="str">
        <f>IF(AJ26="АВС","~380В","~220В")</f>
        <v>~380В</v>
      </c>
      <c r="E26" s="553" t="s">
        <v>207</v>
      </c>
      <c r="F26" s="554"/>
      <c r="G26" s="229" t="str">
        <f>IF(OR(E26="ПВС",E26="ПУНП",E26="ПУГНП",E26="ШВВП"),"*"," ")</f>
        <v xml:space="preserve"> </v>
      </c>
      <c r="H26" s="228" t="s">
        <v>208</v>
      </c>
      <c r="I26" s="242">
        <v>240</v>
      </c>
      <c r="J26" s="556">
        <f>IF(I26&gt;16,2500,1000)</f>
        <v>2500</v>
      </c>
      <c r="K26" s="554"/>
      <c r="L26" s="555"/>
      <c r="M26" s="556">
        <v>0.5</v>
      </c>
      <c r="N26" s="556"/>
      <c r="O26" s="556"/>
      <c r="P26" s="678">
        <f>IF(AJ26="АВС",TRUNC((AK26+AK26*15/100)/10,0)*10,"-")</f>
        <v>3620</v>
      </c>
      <c r="Q26" s="678"/>
      <c r="R26" s="679">
        <f>IF(AJ26="АВС",TRUNC((AK26-AK26*10/100)/10,0)*10,"-")</f>
        <v>2830</v>
      </c>
      <c r="S26" s="680"/>
      <c r="T26" s="678">
        <f>IF(AJ26="АВС",TRUNC((AK26+AK26*8/100)/10,0)*10,"-")</f>
        <v>3400</v>
      </c>
      <c r="U26" s="678"/>
      <c r="V26" s="678">
        <f>IF(OR(AJ26="АВС",AJ26="А"),TRUNC((AK26-AK26*6/100)/10,0)*10,"-")</f>
        <v>2960</v>
      </c>
      <c r="W26" s="678"/>
      <c r="X26" s="678">
        <f>IF(OR(AJ26="АВС",AJ26="В"),TRUNC((AK26-AK26*9/100)/10,0)*10,"-")</f>
        <v>2860</v>
      </c>
      <c r="Y26" s="678"/>
      <c r="Z26" s="678">
        <f>IF(OR(AJ26="АВС",AJ26="С"),TRUNC((AK26+AK26*4/100)/10,0)*10,"-")</f>
        <v>3270</v>
      </c>
      <c r="AA26" s="678"/>
      <c r="AB26" s="678" t="s">
        <v>1064</v>
      </c>
      <c r="AC26" s="678"/>
      <c r="AD26" s="678" t="s">
        <v>1064</v>
      </c>
      <c r="AE26" s="678"/>
      <c r="AF26" s="678" t="s">
        <v>1064</v>
      </c>
      <c r="AG26" s="678"/>
      <c r="AH26" s="678" t="s">
        <v>1064</v>
      </c>
      <c r="AI26" s="678"/>
      <c r="AJ26" s="144" t="s">
        <v>919</v>
      </c>
      <c r="AK26" s="145">
        <v>3150</v>
      </c>
    </row>
    <row r="27" spans="1:37" s="143" customFormat="1" ht="18" customHeight="1">
      <c r="A27" s="151">
        <f>A26+1</f>
        <v>3</v>
      </c>
      <c r="B27" s="691" t="s">
        <v>210</v>
      </c>
      <c r="C27" s="692"/>
      <c r="D27" s="242" t="str">
        <f>IF(AJ27="АВС","~380В","~220В")</f>
        <v>~380В</v>
      </c>
      <c r="E27" s="553" t="s">
        <v>211</v>
      </c>
      <c r="F27" s="554"/>
      <c r="G27" s="693"/>
      <c r="H27" s="228" t="s">
        <v>196</v>
      </c>
      <c r="I27" s="242">
        <v>35</v>
      </c>
      <c r="J27" s="556">
        <f>IF(I27&gt;16,2500,1000)</f>
        <v>2500</v>
      </c>
      <c r="K27" s="554"/>
      <c r="L27" s="555"/>
      <c r="M27" s="556">
        <v>0.5</v>
      </c>
      <c r="N27" s="556"/>
      <c r="O27" s="556"/>
      <c r="P27" s="678">
        <f>IF(AJ27="АВС",TRUNC((AK27+AK27*15/100)/10,0)*10,"-")</f>
        <v>3420</v>
      </c>
      <c r="Q27" s="678"/>
      <c r="R27" s="679">
        <f>IF(AJ27="АВС",TRUNC((AK27-AK27*10/100)/10,0)*10,"-")</f>
        <v>2680</v>
      </c>
      <c r="S27" s="680"/>
      <c r="T27" s="678">
        <f>IF(AJ27="АВС",TRUNC((AK27+AK27*8/100)/10,0)*10,"-")</f>
        <v>3210</v>
      </c>
      <c r="U27" s="678"/>
      <c r="V27" s="678">
        <f>IF(OR(AJ27="АВС",AJ27="А"),TRUNC((AK27-AK27*6/100)/10,0)*10,"-")</f>
        <v>2800</v>
      </c>
      <c r="W27" s="678"/>
      <c r="X27" s="678">
        <f>IF(OR(AJ27="АВС",AJ27="В"),TRUNC((AK27-AK27*9/100)/10,0)*10,"-")</f>
        <v>2710</v>
      </c>
      <c r="Y27" s="678"/>
      <c r="Z27" s="678">
        <f>IF(OR(AJ27="АВС",AJ27="С"),TRUNC((AK27+AK27*4/100)/10,0)*10,"-")</f>
        <v>3090</v>
      </c>
      <c r="AA27" s="678"/>
      <c r="AB27" s="678">
        <f>IF(OR(AJ27="АВС",AJ27="А"),TRUNC((AK27+AK27*7/100)/10,0)*10,"-")</f>
        <v>3180</v>
      </c>
      <c r="AC27" s="678"/>
      <c r="AD27" s="678">
        <f>IF(OR(AJ27="АВС",AJ27="В"),TRUNC((AK27-AK27*3/100)/10,0)*10,"-")</f>
        <v>2890</v>
      </c>
      <c r="AE27" s="678"/>
      <c r="AF27" s="678">
        <f>IF(OR(AJ27="АВС",AJ27="С"),TRUNC((AK27+AK27*5/100)/10,0)*10,"-")</f>
        <v>3120</v>
      </c>
      <c r="AG27" s="678"/>
      <c r="AH27" s="556">
        <f>TRUNC(AK27/10,0)*10</f>
        <v>2980</v>
      </c>
      <c r="AI27" s="556"/>
      <c r="AJ27" s="144" t="s">
        <v>919</v>
      </c>
      <c r="AK27" s="145">
        <v>2980</v>
      </c>
    </row>
    <row r="28" spans="1:37" s="143" customFormat="1" ht="18" customHeight="1">
      <c r="A28" s="151">
        <f>A27+1</f>
        <v>4</v>
      </c>
      <c r="B28" s="241" t="s">
        <v>193</v>
      </c>
      <c r="C28" s="369" t="s">
        <v>194</v>
      </c>
      <c r="D28" s="242" t="str">
        <f>IF(AJ28="АВС","~380В","~220В")</f>
        <v>~380В</v>
      </c>
      <c r="E28" s="553" t="s">
        <v>212</v>
      </c>
      <c r="F28" s="554"/>
      <c r="G28" s="229" t="str">
        <f>IF(OR(E28="ПВС",E28="ПУНП",E28="ПУГНП",E28="ШВВП"),"*"," ")</f>
        <v xml:space="preserve"> </v>
      </c>
      <c r="H28" s="228" t="s">
        <v>196</v>
      </c>
      <c r="I28" s="242">
        <v>16</v>
      </c>
      <c r="J28" s="556">
        <f>IF(I28&gt;16,2500,1000)</f>
        <v>1000</v>
      </c>
      <c r="K28" s="554"/>
      <c r="L28" s="555"/>
      <c r="M28" s="556">
        <v>0.5</v>
      </c>
      <c r="N28" s="556"/>
      <c r="O28" s="556"/>
      <c r="P28" s="678">
        <f>IF(AJ28="АВС",TRUNC((AK28+AK28*15/100)/10,0)*10,"-")</f>
        <v>3130</v>
      </c>
      <c r="Q28" s="678"/>
      <c r="R28" s="679">
        <f>IF(AJ28="АВС",TRUNC((AK28-AK28*10/100)/10,0)*10,"-")</f>
        <v>2450</v>
      </c>
      <c r="S28" s="680"/>
      <c r="T28" s="678">
        <f>IF(AJ28="АВС",TRUNC((AK28+AK28*8/100)/10,0)*10,"-")</f>
        <v>2940</v>
      </c>
      <c r="U28" s="678"/>
      <c r="V28" s="678">
        <f>IF(OR(AJ28="АВС",AJ28="А"),TRUNC((AK28-AK28*6/100)/10,0)*10,"-")</f>
        <v>2560</v>
      </c>
      <c r="W28" s="678"/>
      <c r="X28" s="678">
        <f>IF(OR(AJ28="АВС",AJ28="В"),TRUNC((AK28-AK28*9/100)/10,0)*10,"-")</f>
        <v>2480</v>
      </c>
      <c r="Y28" s="678"/>
      <c r="Z28" s="678">
        <f>IF(OR(AJ28="АВС",AJ28="С"),TRUNC((AK28+AK28*4/100)/10,0)*10,"-")</f>
        <v>2830</v>
      </c>
      <c r="AA28" s="678"/>
      <c r="AB28" s="678">
        <f>IF(OR(AJ28="АВС",AJ28="А"),TRUNC((AK28+AK28*7/100)/10,0)*10,"-")</f>
        <v>2920</v>
      </c>
      <c r="AC28" s="678"/>
      <c r="AD28" s="678">
        <f>IF(OR(AJ28="АВС",AJ28="В"),TRUNC((AK28-AK28*3/100)/10,0)*10,"-")</f>
        <v>2640</v>
      </c>
      <c r="AE28" s="678"/>
      <c r="AF28" s="678">
        <f>IF(OR(AJ28="АВС",AJ28="С"),TRUNC((AK28+AK28*5/100)/10,0)*10,"-")</f>
        <v>2860</v>
      </c>
      <c r="AG28" s="678"/>
      <c r="AH28" s="556">
        <f>TRUNC(AK28/10,0)*10</f>
        <v>2730</v>
      </c>
      <c r="AI28" s="556"/>
      <c r="AJ28" s="144" t="s">
        <v>919</v>
      </c>
      <c r="AK28" s="145">
        <v>2730</v>
      </c>
    </row>
    <row r="29" spans="1:37" s="132" customFormat="1" ht="18" customHeight="1">
      <c r="A29" s="69" t="str">
        <f ca="1">'Протокол №503-2'!A36</f>
        <v>ВП-2</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133"/>
      <c r="AK29" s="83"/>
    </row>
    <row r="30" spans="1:37" s="143" customFormat="1" ht="18" customHeight="1">
      <c r="A30" s="151">
        <v>5</v>
      </c>
      <c r="B30" s="241" t="s">
        <v>205</v>
      </c>
      <c r="C30" s="369" t="s">
        <v>213</v>
      </c>
      <c r="D30" s="242" t="str">
        <f>IF(AJ30="АВС","~380В","~220В")</f>
        <v>~380В</v>
      </c>
      <c r="E30" s="553" t="s">
        <v>207</v>
      </c>
      <c r="F30" s="554"/>
      <c r="G30" s="229" t="str">
        <f>IF(OR(E30="ПВС",E30="ПУНП",E30="ПУГНП",E30="ШВВП"),"*"," ")</f>
        <v xml:space="preserve"> </v>
      </c>
      <c r="H30" s="228" t="s">
        <v>208</v>
      </c>
      <c r="I30" s="242">
        <v>240</v>
      </c>
      <c r="J30" s="556">
        <f>IF(I30&gt;16,2500,1000)</f>
        <v>2500</v>
      </c>
      <c r="K30" s="554"/>
      <c r="L30" s="555"/>
      <c r="M30" s="556">
        <v>0.5</v>
      </c>
      <c r="N30" s="556"/>
      <c r="O30" s="556"/>
      <c r="P30" s="678">
        <f>IF(AJ30="АВС",TRUNC((AK30+AK30*15/100)/10,0)*10,"-")</f>
        <v>3790</v>
      </c>
      <c r="Q30" s="678"/>
      <c r="R30" s="679">
        <f>IF(AJ30="АВС",TRUNC((AK30-AK30*10/100)/10,0)*10,"-")</f>
        <v>2970</v>
      </c>
      <c r="S30" s="680"/>
      <c r="T30" s="678">
        <f>IF(AJ30="АВС",TRUNC((AK30+AK30*8/100)/10,0)*10,"-")</f>
        <v>3560</v>
      </c>
      <c r="U30" s="678"/>
      <c r="V30" s="678">
        <f>IF(OR(AJ30="АВС",AJ30="А"),TRUNC((AK30-AK30*6/100)/10,0)*10,"-")</f>
        <v>3100</v>
      </c>
      <c r="W30" s="678"/>
      <c r="X30" s="678">
        <f>IF(OR(AJ30="АВС",AJ30="В"),TRUNC((AK30-AK30*9/100)/10,0)*10,"-")</f>
        <v>3000</v>
      </c>
      <c r="Y30" s="678"/>
      <c r="Z30" s="678">
        <f>IF(OR(AJ30="АВС",AJ30="С"),TRUNC((AK30+AK30*4/100)/10,0)*10,"-")</f>
        <v>3430</v>
      </c>
      <c r="AA30" s="678"/>
      <c r="AB30" s="678" t="s">
        <v>1064</v>
      </c>
      <c r="AC30" s="678"/>
      <c r="AD30" s="678" t="s">
        <v>1064</v>
      </c>
      <c r="AE30" s="678"/>
      <c r="AF30" s="678" t="s">
        <v>1064</v>
      </c>
      <c r="AG30" s="678"/>
      <c r="AH30" s="678" t="s">
        <v>1064</v>
      </c>
      <c r="AI30" s="678"/>
      <c r="AJ30" s="144" t="s">
        <v>919</v>
      </c>
      <c r="AK30" s="145">
        <v>3300</v>
      </c>
    </row>
    <row r="31" spans="1:37" s="143" customFormat="1" ht="18" customHeight="1">
      <c r="A31" s="151">
        <f>A30+1</f>
        <v>6</v>
      </c>
      <c r="B31" s="241" t="s">
        <v>209</v>
      </c>
      <c r="C31" s="369" t="s">
        <v>213</v>
      </c>
      <c r="D31" s="242" t="str">
        <f>IF(AJ31="АВС","~380В","~220В")</f>
        <v>~380В</v>
      </c>
      <c r="E31" s="553" t="s">
        <v>207</v>
      </c>
      <c r="F31" s="554"/>
      <c r="G31" s="229" t="str">
        <f>IF(OR(E31="ПВС",E31="ПУНП",E31="ПУГНП",E31="ШВВП"),"*"," ")</f>
        <v xml:space="preserve"> </v>
      </c>
      <c r="H31" s="228" t="s">
        <v>208</v>
      </c>
      <c r="I31" s="242">
        <v>240</v>
      </c>
      <c r="J31" s="556">
        <f>IF(I31&gt;16,2500,1000)</f>
        <v>2500</v>
      </c>
      <c r="K31" s="554"/>
      <c r="L31" s="555"/>
      <c r="M31" s="556">
        <v>0.5</v>
      </c>
      <c r="N31" s="556"/>
      <c r="O31" s="556"/>
      <c r="P31" s="678">
        <f>IF(AJ31="АВС",TRUNC((AK31+AK31*15/100)/10,0)*10,"-")</f>
        <v>3580</v>
      </c>
      <c r="Q31" s="678"/>
      <c r="R31" s="679">
        <f>IF(AJ31="АВС",TRUNC((AK31-AK31*10/100)/10,0)*10,"-")</f>
        <v>2800</v>
      </c>
      <c r="S31" s="680"/>
      <c r="T31" s="678">
        <f>IF(AJ31="АВС",TRUNC((AK31+AK31*8/100)/10,0)*10,"-")</f>
        <v>3360</v>
      </c>
      <c r="U31" s="678"/>
      <c r="V31" s="678">
        <f>IF(OR(AJ31="АВС",AJ31="А"),TRUNC((AK31-AK31*6/100)/10,0)*10,"-")</f>
        <v>2930</v>
      </c>
      <c r="W31" s="678"/>
      <c r="X31" s="678">
        <f>IF(OR(AJ31="АВС",AJ31="В"),TRUNC((AK31-AK31*9/100)/10,0)*10,"-")</f>
        <v>2830</v>
      </c>
      <c r="Y31" s="678"/>
      <c r="Z31" s="678">
        <f>IF(OR(AJ31="АВС",AJ31="С"),TRUNC((AK31+AK31*4/100)/10,0)*10,"-")</f>
        <v>3240</v>
      </c>
      <c r="AA31" s="678"/>
      <c r="AB31" s="678" t="s">
        <v>1064</v>
      </c>
      <c r="AC31" s="678"/>
      <c r="AD31" s="678" t="s">
        <v>1064</v>
      </c>
      <c r="AE31" s="678"/>
      <c r="AF31" s="678" t="s">
        <v>1064</v>
      </c>
      <c r="AG31" s="678"/>
      <c r="AH31" s="678" t="s">
        <v>1064</v>
      </c>
      <c r="AI31" s="678"/>
      <c r="AJ31" s="144" t="s">
        <v>919</v>
      </c>
      <c r="AK31" s="145">
        <v>3120</v>
      </c>
    </row>
    <row r="32" spans="1:37" s="143" customFormat="1" ht="18" customHeight="1">
      <c r="A32" s="151">
        <f>A31+1</f>
        <v>7</v>
      </c>
      <c r="B32" s="691" t="s">
        <v>214</v>
      </c>
      <c r="C32" s="692"/>
      <c r="D32" s="242" t="str">
        <f>IF(AJ32="АВС","~380В","~220В")</f>
        <v>~380В</v>
      </c>
      <c r="E32" s="553" t="s">
        <v>211</v>
      </c>
      <c r="F32" s="554"/>
      <c r="G32" s="693"/>
      <c r="H32" s="228" t="s">
        <v>196</v>
      </c>
      <c r="I32" s="242">
        <v>35</v>
      </c>
      <c r="J32" s="556">
        <f>IF(I32&gt;16,2500,1000)</f>
        <v>2500</v>
      </c>
      <c r="K32" s="554"/>
      <c r="L32" s="555"/>
      <c r="M32" s="556">
        <v>0.5</v>
      </c>
      <c r="N32" s="556"/>
      <c r="O32" s="556"/>
      <c r="P32" s="678">
        <f>IF(AJ32="АВС",TRUNC((AK32+AK32*15/100)/10,0)*10,"-")</f>
        <v>3260</v>
      </c>
      <c r="Q32" s="678"/>
      <c r="R32" s="679">
        <f>IF(AJ32="АВС",TRUNC((AK32-AK32*10/100)/10,0)*10,"-")</f>
        <v>2550</v>
      </c>
      <c r="S32" s="680"/>
      <c r="T32" s="678">
        <f>IF(AJ32="АВС",TRUNC((AK32+AK32*8/100)/10,0)*10,"-")</f>
        <v>3060</v>
      </c>
      <c r="U32" s="678"/>
      <c r="V32" s="678">
        <f>IF(OR(AJ32="АВС",AJ32="А"),TRUNC((AK32-AK32*6/100)/10,0)*10,"-")</f>
        <v>2660</v>
      </c>
      <c r="W32" s="678"/>
      <c r="X32" s="678">
        <f>IF(OR(AJ32="АВС",AJ32="В"),TRUNC((AK32-AK32*9/100)/10,0)*10,"-")</f>
        <v>2580</v>
      </c>
      <c r="Y32" s="678"/>
      <c r="Z32" s="678">
        <f>IF(OR(AJ32="АВС",AJ32="С"),TRUNC((AK32+AK32*4/100)/10,0)*10,"-")</f>
        <v>2950</v>
      </c>
      <c r="AA32" s="678"/>
      <c r="AB32" s="678">
        <f>IF(OR(AJ32="АВС",AJ32="А"),TRUNC((AK32+AK32*7/100)/10,0)*10,"-")</f>
        <v>3030</v>
      </c>
      <c r="AC32" s="678"/>
      <c r="AD32" s="678">
        <f>IF(OR(AJ32="АВС",AJ32="В"),TRUNC((AK32-AK32*3/100)/10,0)*10,"-")</f>
        <v>2750</v>
      </c>
      <c r="AE32" s="678"/>
      <c r="AF32" s="678">
        <f>IF(OR(AJ32="АВС",AJ32="С"),TRUNC((AK32+AK32*5/100)/10,0)*10,"-")</f>
        <v>2980</v>
      </c>
      <c r="AG32" s="678"/>
      <c r="AH32" s="556">
        <f>TRUNC(AK32/10,0)*10</f>
        <v>2840</v>
      </c>
      <c r="AI32" s="556"/>
      <c r="AJ32" s="144" t="s">
        <v>919</v>
      </c>
      <c r="AK32" s="145">
        <v>2840</v>
      </c>
    </row>
    <row r="33" spans="1:37" s="132" customFormat="1" ht="18" customHeight="1">
      <c r="A33" s="69" t="str">
        <f ca="1">'Протокол №503-2'!A46</f>
        <v>РП-1/2</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1"/>
      <c r="AJ33" s="133"/>
      <c r="AK33" s="83"/>
    </row>
    <row r="34" spans="1:37" s="143" customFormat="1" ht="18" customHeight="1">
      <c r="A34" s="151">
        <v>8</v>
      </c>
      <c r="B34" s="241" t="s">
        <v>193</v>
      </c>
      <c r="C34" s="369" t="s">
        <v>215</v>
      </c>
      <c r="D34" s="242" t="str">
        <f>IF(AJ34="АВС","~380В","~220В")</f>
        <v>~380В</v>
      </c>
      <c r="E34" s="553" t="s">
        <v>212</v>
      </c>
      <c r="F34" s="554"/>
      <c r="G34" s="229" t="str">
        <f>IF(OR(E34="ПВС",E34="ПУНП",E34="ПУГНП",E34="ШВВП"),"*"," ")</f>
        <v xml:space="preserve"> </v>
      </c>
      <c r="H34" s="228" t="s">
        <v>196</v>
      </c>
      <c r="I34" s="242">
        <v>50</v>
      </c>
      <c r="J34" s="556">
        <f>IF(I34&gt;16,2500,1000)</f>
        <v>2500</v>
      </c>
      <c r="K34" s="554"/>
      <c r="L34" s="555"/>
      <c r="M34" s="556">
        <v>0.5</v>
      </c>
      <c r="N34" s="556"/>
      <c r="O34" s="556"/>
      <c r="P34" s="678">
        <f>IF(AJ34="АВС",TRUNC((AK34+AK34*15/100)/10,0)*10,"-")</f>
        <v>3360</v>
      </c>
      <c r="Q34" s="678"/>
      <c r="R34" s="679">
        <f>IF(AJ34="АВС",TRUNC((AK34-AK34*10/100)/10,0)*10,"-")</f>
        <v>2630</v>
      </c>
      <c r="S34" s="680"/>
      <c r="T34" s="678">
        <f>IF(AJ34="АВС",TRUNC((AK34+AK34*8/100)/10,0)*10,"-")</f>
        <v>3160</v>
      </c>
      <c r="U34" s="678"/>
      <c r="V34" s="678">
        <f>IF(OR(AJ34="АВС",AJ34="А"),TRUNC((AK34-AK34*6/100)/10,0)*10,"-")</f>
        <v>2750</v>
      </c>
      <c r="W34" s="678"/>
      <c r="X34" s="678">
        <f>IF(OR(AJ34="АВС",AJ34="В"),TRUNC((AK34-AK34*9/100)/10,0)*10,"-")</f>
        <v>2660</v>
      </c>
      <c r="Y34" s="678"/>
      <c r="Z34" s="678">
        <f>IF(OR(AJ34="АВС",AJ34="С"),TRUNC((AK34+AK34*4/100)/10,0)*10,"-")</f>
        <v>3040</v>
      </c>
      <c r="AA34" s="678"/>
      <c r="AB34" s="678">
        <f>IF(OR(AJ34="АВС",AJ34="А"),TRUNC((AK34+AK34*7/100)/10,0)*10,"-")</f>
        <v>3130</v>
      </c>
      <c r="AC34" s="678"/>
      <c r="AD34" s="678">
        <f>IF(OR(AJ34="АВС",AJ34="В"),TRUNC((AK34-AK34*3/100)/10,0)*10,"-")</f>
        <v>2840</v>
      </c>
      <c r="AE34" s="678"/>
      <c r="AF34" s="678">
        <f>IF(OR(AJ34="АВС",AJ34="С"),TRUNC((AK34+AK34*5/100)/10,0)*10,"-")</f>
        <v>3070</v>
      </c>
      <c r="AG34" s="678"/>
      <c r="AH34" s="556">
        <f>TRUNC(AK34/10,0)*10</f>
        <v>2930</v>
      </c>
      <c r="AI34" s="556"/>
      <c r="AJ34" s="144" t="s">
        <v>919</v>
      </c>
      <c r="AK34" s="145">
        <v>2930</v>
      </c>
    </row>
    <row r="35" spans="1:37" s="143" customFormat="1" ht="18" customHeight="1">
      <c r="A35" s="151">
        <f ca="1">A34+1</f>
        <v>9</v>
      </c>
      <c r="B35" s="241" t="s">
        <v>193</v>
      </c>
      <c r="C35" s="369" t="s">
        <v>216</v>
      </c>
      <c r="D35" s="242" t="str">
        <f>IF(AJ35="АВС","~380В","~220В")</f>
        <v>~380В</v>
      </c>
      <c r="E35" s="553" t="s">
        <v>212</v>
      </c>
      <c r="F35" s="554"/>
      <c r="G35" s="229" t="str">
        <f>IF(OR(E35="ПВС",E35="ПУНП",E35="ПУГНП",E35="ШВВП"),"*"," ")</f>
        <v xml:space="preserve"> </v>
      </c>
      <c r="H35" s="228" t="s">
        <v>196</v>
      </c>
      <c r="I35" s="242">
        <v>50</v>
      </c>
      <c r="J35" s="556">
        <f>IF(I35&gt;16,2500,1000)</f>
        <v>2500</v>
      </c>
      <c r="K35" s="554"/>
      <c r="L35" s="555"/>
      <c r="M35" s="556">
        <v>0.5</v>
      </c>
      <c r="N35" s="556"/>
      <c r="O35" s="556"/>
      <c r="P35" s="678">
        <f>IF(AJ35="АВС",TRUNC((AK35+AK35*15/100)/10,0)*10,"-")</f>
        <v>3310</v>
      </c>
      <c r="Q35" s="678"/>
      <c r="R35" s="679">
        <f>IF(AJ35="АВС",TRUNC((AK35-AK35*10/100)/10,0)*10,"-")</f>
        <v>2590</v>
      </c>
      <c r="S35" s="680"/>
      <c r="T35" s="678">
        <f>IF(AJ35="АВС",TRUNC((AK35+AK35*8/100)/10,0)*10,"-")</f>
        <v>3110</v>
      </c>
      <c r="U35" s="678"/>
      <c r="V35" s="678">
        <f>IF(OR(AJ35="АВС",AJ35="А"),TRUNC((AK35-AK35*6/100)/10,0)*10,"-")</f>
        <v>2700</v>
      </c>
      <c r="W35" s="678"/>
      <c r="X35" s="678">
        <f>IF(OR(AJ35="АВС",AJ35="В"),TRUNC((AK35-AK35*9/100)/10,0)*10,"-")</f>
        <v>2620</v>
      </c>
      <c r="Y35" s="678"/>
      <c r="Z35" s="678">
        <f>IF(OR(AJ35="АВС",AJ35="С"),TRUNC((AK35+AK35*4/100)/10,0)*10,"-")</f>
        <v>2990</v>
      </c>
      <c r="AA35" s="678"/>
      <c r="AB35" s="678">
        <f>IF(OR(AJ35="АВС",AJ35="А"),TRUNC((AK35+AK35*7/100)/10,0)*10,"-")</f>
        <v>3080</v>
      </c>
      <c r="AC35" s="678"/>
      <c r="AD35" s="678">
        <f>IF(OR(AJ35="АВС",AJ35="В"),TRUNC((AK35-AK35*3/100)/10,0)*10,"-")</f>
        <v>2790</v>
      </c>
      <c r="AE35" s="678"/>
      <c r="AF35" s="678">
        <f>IF(OR(AJ35="АВС",AJ35="С"),TRUNC((AK35+AK35*5/100)/10,0)*10,"-")</f>
        <v>3020</v>
      </c>
      <c r="AG35" s="678"/>
      <c r="AH35" s="556">
        <f>TRUNC(AK35/10,0)*10</f>
        <v>2880</v>
      </c>
      <c r="AI35" s="556"/>
      <c r="AJ35" s="144" t="s">
        <v>919</v>
      </c>
      <c r="AK35" s="145">
        <v>2880</v>
      </c>
    </row>
    <row r="36" spans="1:37" s="132" customFormat="1" ht="18" customHeight="1">
      <c r="A36" s="69" t="str">
        <f ca="1">'Протокол №503-2'!A50</f>
        <v>РП-3</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1"/>
      <c r="AJ36" s="133"/>
      <c r="AK36" s="83"/>
    </row>
    <row r="37" spans="1:37" s="143" customFormat="1" ht="18" customHeight="1">
      <c r="A37" s="151">
        <v>10</v>
      </c>
      <c r="B37" s="241" t="s">
        <v>193</v>
      </c>
      <c r="C37" s="369" t="s">
        <v>217</v>
      </c>
      <c r="D37" s="242" t="str">
        <f t="shared" ref="D37:D59" si="0">IF(AJ37="АВС","~380В","~220В")</f>
        <v>~220В</v>
      </c>
      <c r="E37" s="553" t="s">
        <v>212</v>
      </c>
      <c r="F37" s="554"/>
      <c r="G37" s="229" t="str">
        <f t="shared" ref="G37:G59" si="1">IF(OR(E37="ПВС",E37="ПУНП",E37="ПУГНП",E37="ШВВП"),"*"," ")</f>
        <v xml:space="preserve"> </v>
      </c>
      <c r="H37" s="228" t="s">
        <v>218</v>
      </c>
      <c r="I37" s="242">
        <v>1.5</v>
      </c>
      <c r="J37" s="556">
        <f t="shared" ref="J37:J59" si="2">IF(I37&gt;16,2500,1000)</f>
        <v>1000</v>
      </c>
      <c r="K37" s="554"/>
      <c r="L37" s="555"/>
      <c r="M37" s="556">
        <v>0.5</v>
      </c>
      <c r="N37" s="556"/>
      <c r="O37" s="556"/>
      <c r="P37" s="678" t="str">
        <f t="shared" ref="P37:P59" si="3">IF(AJ37="АВС",TRUNC((AK37+AK37*15/100)/10,0)*10,"-")</f>
        <v>-</v>
      </c>
      <c r="Q37" s="678"/>
      <c r="R37" s="679" t="str">
        <f t="shared" ref="R37:R59" si="4">IF(AJ37="АВС",TRUNC((AK37-AK37*10/100)/10,0)*10,"-")</f>
        <v>-</v>
      </c>
      <c r="S37" s="680"/>
      <c r="T37" s="678" t="str">
        <f t="shared" ref="T37:T59" si="5">IF(AJ37="АВС",TRUNC((AK37+AK37*8/100)/10,0)*10,"-")</f>
        <v>-</v>
      </c>
      <c r="U37" s="678"/>
      <c r="V37" s="678">
        <f t="shared" ref="V37:V59" si="6">IF(OR(AJ37="АВС",AJ37="А"),TRUNC((AK37-AK37*6/100)/10,0)*10,"-")</f>
        <v>1780</v>
      </c>
      <c r="W37" s="678"/>
      <c r="X37" s="678" t="str">
        <f t="shared" ref="X37:X59" si="7">IF(OR(AJ37="АВС",AJ37="В"),TRUNC((AK37-AK37*9/100)/10,0)*10,"-")</f>
        <v>-</v>
      </c>
      <c r="Y37" s="678"/>
      <c r="Z37" s="678" t="str">
        <f t="shared" ref="Z37:Z59" si="8">IF(OR(AJ37="АВС",AJ37="С"),TRUNC((AK37+AK37*4/100)/10,0)*10,"-")</f>
        <v>-</v>
      </c>
      <c r="AA37" s="678"/>
      <c r="AB37" s="678">
        <f t="shared" ref="AB37:AB59" si="9">IF(OR(AJ37="АВС",AJ37="А"),TRUNC((AK37+AK37*7/100)/10,0)*10,"-")</f>
        <v>2030</v>
      </c>
      <c r="AC37" s="678"/>
      <c r="AD37" s="678" t="str">
        <f t="shared" ref="AD37:AD59" si="10">IF(OR(AJ37="АВС",AJ37="В"),TRUNC((AK37-AK37*3/100)/10,0)*10,"-")</f>
        <v>-</v>
      </c>
      <c r="AE37" s="678"/>
      <c r="AF37" s="678" t="str">
        <f t="shared" ref="AF37:AF59" si="11">IF(OR(AJ37="АВС",AJ37="С"),TRUNC((AK37+AK37*5/100)/10,0)*10,"-")</f>
        <v>-</v>
      </c>
      <c r="AG37" s="678"/>
      <c r="AH37" s="556">
        <f t="shared" ref="AH37:AH59" si="12">TRUNC(AK37/10,0)*10</f>
        <v>1900</v>
      </c>
      <c r="AI37" s="556"/>
      <c r="AJ37" s="144" t="s">
        <v>926</v>
      </c>
      <c r="AK37" s="145">
        <v>1900</v>
      </c>
    </row>
    <row r="38" spans="1:37" s="143" customFormat="1" ht="18" customHeight="1">
      <c r="A38" s="151">
        <f t="shared" ref="A38:A59" si="13">A37+1</f>
        <v>11</v>
      </c>
      <c r="B38" s="241" t="s">
        <v>193</v>
      </c>
      <c r="C38" s="369" t="s">
        <v>219</v>
      </c>
      <c r="D38" s="242" t="str">
        <f t="shared" si="0"/>
        <v>~220В</v>
      </c>
      <c r="E38" s="553" t="s">
        <v>212</v>
      </c>
      <c r="F38" s="554"/>
      <c r="G38" s="229" t="str">
        <f t="shared" si="1"/>
        <v xml:space="preserve"> </v>
      </c>
      <c r="H38" s="228" t="s">
        <v>218</v>
      </c>
      <c r="I38" s="242">
        <v>1.5</v>
      </c>
      <c r="J38" s="556">
        <f t="shared" si="2"/>
        <v>1000</v>
      </c>
      <c r="K38" s="554"/>
      <c r="L38" s="555"/>
      <c r="M38" s="556">
        <v>0.5</v>
      </c>
      <c r="N38" s="556"/>
      <c r="O38" s="556"/>
      <c r="P38" s="678" t="str">
        <f t="shared" si="3"/>
        <v>-</v>
      </c>
      <c r="Q38" s="678"/>
      <c r="R38" s="679" t="str">
        <f t="shared" si="4"/>
        <v>-</v>
      </c>
      <c r="S38" s="680"/>
      <c r="T38" s="678" t="str">
        <f t="shared" si="5"/>
        <v>-</v>
      </c>
      <c r="U38" s="678"/>
      <c r="V38" s="678" t="str">
        <f t="shared" si="6"/>
        <v>-</v>
      </c>
      <c r="W38" s="678"/>
      <c r="X38" s="678">
        <f t="shared" si="7"/>
        <v>1820</v>
      </c>
      <c r="Y38" s="678"/>
      <c r="Z38" s="678" t="str">
        <f t="shared" si="8"/>
        <v>-</v>
      </c>
      <c r="AA38" s="678"/>
      <c r="AB38" s="678" t="str">
        <f t="shared" si="9"/>
        <v>-</v>
      </c>
      <c r="AC38" s="678"/>
      <c r="AD38" s="678">
        <f t="shared" si="10"/>
        <v>1940</v>
      </c>
      <c r="AE38" s="678"/>
      <c r="AF38" s="678" t="str">
        <f t="shared" si="11"/>
        <v>-</v>
      </c>
      <c r="AG38" s="678"/>
      <c r="AH38" s="556">
        <f t="shared" si="12"/>
        <v>2000</v>
      </c>
      <c r="AI38" s="556"/>
      <c r="AJ38" s="144" t="s">
        <v>920</v>
      </c>
      <c r="AK38" s="145">
        <v>2000</v>
      </c>
    </row>
    <row r="39" spans="1:37" s="143" customFormat="1" ht="18" customHeight="1">
      <c r="A39" s="151">
        <f t="shared" si="13"/>
        <v>12</v>
      </c>
      <c r="B39" s="241" t="s">
        <v>193</v>
      </c>
      <c r="C39" s="369" t="s">
        <v>220</v>
      </c>
      <c r="D39" s="242" t="str">
        <f t="shared" si="0"/>
        <v>~220В</v>
      </c>
      <c r="E39" s="553" t="s">
        <v>212</v>
      </c>
      <c r="F39" s="554"/>
      <c r="G39" s="229" t="str">
        <f t="shared" si="1"/>
        <v xml:space="preserve"> </v>
      </c>
      <c r="H39" s="228" t="s">
        <v>218</v>
      </c>
      <c r="I39" s="242">
        <v>1.5</v>
      </c>
      <c r="J39" s="556">
        <f t="shared" si="2"/>
        <v>1000</v>
      </c>
      <c r="K39" s="554"/>
      <c r="L39" s="555"/>
      <c r="M39" s="556">
        <v>0.5</v>
      </c>
      <c r="N39" s="556"/>
      <c r="O39" s="556"/>
      <c r="P39" s="678" t="str">
        <f t="shared" si="3"/>
        <v>-</v>
      </c>
      <c r="Q39" s="678"/>
      <c r="R39" s="679" t="str">
        <f t="shared" si="4"/>
        <v>-</v>
      </c>
      <c r="S39" s="680"/>
      <c r="T39" s="678" t="str">
        <f t="shared" si="5"/>
        <v>-</v>
      </c>
      <c r="U39" s="678"/>
      <c r="V39" s="678" t="str">
        <f t="shared" si="6"/>
        <v>-</v>
      </c>
      <c r="W39" s="678"/>
      <c r="X39" s="678" t="str">
        <f t="shared" si="7"/>
        <v>-</v>
      </c>
      <c r="Y39" s="678"/>
      <c r="Z39" s="678">
        <f t="shared" si="8"/>
        <v>1950</v>
      </c>
      <c r="AA39" s="678"/>
      <c r="AB39" s="678" t="str">
        <f t="shared" si="9"/>
        <v>-</v>
      </c>
      <c r="AC39" s="678"/>
      <c r="AD39" s="678" t="str">
        <f t="shared" si="10"/>
        <v>-</v>
      </c>
      <c r="AE39" s="678"/>
      <c r="AF39" s="678">
        <f t="shared" si="11"/>
        <v>1970</v>
      </c>
      <c r="AG39" s="678"/>
      <c r="AH39" s="556">
        <f t="shared" si="12"/>
        <v>1880</v>
      </c>
      <c r="AI39" s="556"/>
      <c r="AJ39" s="144" t="s">
        <v>927</v>
      </c>
      <c r="AK39" s="145">
        <v>1880</v>
      </c>
    </row>
    <row r="40" spans="1:37" s="143" customFormat="1" ht="18" customHeight="1">
      <c r="A40" s="151">
        <f t="shared" si="13"/>
        <v>13</v>
      </c>
      <c r="B40" s="241" t="s">
        <v>193</v>
      </c>
      <c r="C40" s="369" t="s">
        <v>221</v>
      </c>
      <c r="D40" s="242" t="str">
        <f t="shared" si="0"/>
        <v>~220В</v>
      </c>
      <c r="E40" s="553" t="s">
        <v>212</v>
      </c>
      <c r="F40" s="554"/>
      <c r="G40" s="229" t="str">
        <f t="shared" si="1"/>
        <v xml:space="preserve"> </v>
      </c>
      <c r="H40" s="228" t="s">
        <v>218</v>
      </c>
      <c r="I40" s="242">
        <v>1.5</v>
      </c>
      <c r="J40" s="556">
        <f t="shared" si="2"/>
        <v>1000</v>
      </c>
      <c r="K40" s="554"/>
      <c r="L40" s="555"/>
      <c r="M40" s="556">
        <v>0.5</v>
      </c>
      <c r="N40" s="556"/>
      <c r="O40" s="556"/>
      <c r="P40" s="678" t="str">
        <f t="shared" si="3"/>
        <v>-</v>
      </c>
      <c r="Q40" s="678"/>
      <c r="R40" s="679" t="str">
        <f t="shared" si="4"/>
        <v>-</v>
      </c>
      <c r="S40" s="680"/>
      <c r="T40" s="678" t="str">
        <f t="shared" si="5"/>
        <v>-</v>
      </c>
      <c r="U40" s="678"/>
      <c r="V40" s="678">
        <f t="shared" si="6"/>
        <v>2100</v>
      </c>
      <c r="W40" s="678"/>
      <c r="X40" s="678" t="str">
        <f t="shared" si="7"/>
        <v>-</v>
      </c>
      <c r="Y40" s="678"/>
      <c r="Z40" s="678" t="str">
        <f t="shared" si="8"/>
        <v>-</v>
      </c>
      <c r="AA40" s="678"/>
      <c r="AB40" s="678">
        <f t="shared" si="9"/>
        <v>2390</v>
      </c>
      <c r="AC40" s="678"/>
      <c r="AD40" s="678" t="str">
        <f t="shared" si="10"/>
        <v>-</v>
      </c>
      <c r="AE40" s="678"/>
      <c r="AF40" s="678" t="str">
        <f t="shared" si="11"/>
        <v>-</v>
      </c>
      <c r="AG40" s="678"/>
      <c r="AH40" s="556">
        <f t="shared" si="12"/>
        <v>2240</v>
      </c>
      <c r="AI40" s="556"/>
      <c r="AJ40" s="144" t="s">
        <v>926</v>
      </c>
      <c r="AK40" s="145">
        <v>2240</v>
      </c>
    </row>
    <row r="41" spans="1:37" s="143" customFormat="1" ht="18" customHeight="1">
      <c r="A41" s="151">
        <f t="shared" si="13"/>
        <v>14</v>
      </c>
      <c r="B41" s="241" t="s">
        <v>222</v>
      </c>
      <c r="C41" s="369" t="s">
        <v>223</v>
      </c>
      <c r="D41" s="242" t="str">
        <f t="shared" si="0"/>
        <v>~220В</v>
      </c>
      <c r="E41" s="553" t="s">
        <v>212</v>
      </c>
      <c r="F41" s="554"/>
      <c r="G41" s="229" t="str">
        <f t="shared" si="1"/>
        <v xml:space="preserve"> </v>
      </c>
      <c r="H41" s="228" t="s">
        <v>218</v>
      </c>
      <c r="I41" s="242">
        <v>1.5</v>
      </c>
      <c r="J41" s="556">
        <f t="shared" si="2"/>
        <v>1000</v>
      </c>
      <c r="K41" s="554"/>
      <c r="L41" s="555"/>
      <c r="M41" s="556">
        <v>0.5</v>
      </c>
      <c r="N41" s="556"/>
      <c r="O41" s="556"/>
      <c r="P41" s="678" t="str">
        <f t="shared" si="3"/>
        <v>-</v>
      </c>
      <c r="Q41" s="678"/>
      <c r="R41" s="679" t="str">
        <f t="shared" si="4"/>
        <v>-</v>
      </c>
      <c r="S41" s="680"/>
      <c r="T41" s="678" t="str">
        <f t="shared" si="5"/>
        <v>-</v>
      </c>
      <c r="U41" s="678"/>
      <c r="V41" s="678" t="str">
        <f t="shared" si="6"/>
        <v>-</v>
      </c>
      <c r="W41" s="678"/>
      <c r="X41" s="678">
        <f t="shared" si="7"/>
        <v>2320</v>
      </c>
      <c r="Y41" s="678"/>
      <c r="Z41" s="678" t="str">
        <f t="shared" si="8"/>
        <v>-</v>
      </c>
      <c r="AA41" s="678"/>
      <c r="AB41" s="678" t="str">
        <f t="shared" si="9"/>
        <v>-</v>
      </c>
      <c r="AC41" s="678"/>
      <c r="AD41" s="678">
        <f t="shared" si="10"/>
        <v>2480</v>
      </c>
      <c r="AE41" s="678"/>
      <c r="AF41" s="678" t="str">
        <f t="shared" si="11"/>
        <v>-</v>
      </c>
      <c r="AG41" s="678"/>
      <c r="AH41" s="556">
        <f t="shared" si="12"/>
        <v>2560</v>
      </c>
      <c r="AI41" s="556"/>
      <c r="AJ41" s="144" t="s">
        <v>920</v>
      </c>
      <c r="AK41" s="145">
        <v>2560</v>
      </c>
    </row>
    <row r="42" spans="1:37" s="143" customFormat="1" ht="18" customHeight="1">
      <c r="A42" s="151">
        <f t="shared" si="13"/>
        <v>15</v>
      </c>
      <c r="B42" s="241" t="s">
        <v>222</v>
      </c>
      <c r="C42" s="369" t="s">
        <v>223</v>
      </c>
      <c r="D42" s="242" t="str">
        <f t="shared" si="0"/>
        <v>~220В</v>
      </c>
      <c r="E42" s="553" t="s">
        <v>212</v>
      </c>
      <c r="F42" s="554"/>
      <c r="G42" s="229" t="str">
        <f t="shared" si="1"/>
        <v xml:space="preserve"> </v>
      </c>
      <c r="H42" s="228" t="s">
        <v>218</v>
      </c>
      <c r="I42" s="242">
        <v>1.5</v>
      </c>
      <c r="J42" s="556">
        <f t="shared" si="2"/>
        <v>1000</v>
      </c>
      <c r="K42" s="554"/>
      <c r="L42" s="555"/>
      <c r="M42" s="556">
        <v>0.5</v>
      </c>
      <c r="N42" s="556"/>
      <c r="O42" s="556"/>
      <c r="P42" s="678" t="str">
        <f t="shared" si="3"/>
        <v>-</v>
      </c>
      <c r="Q42" s="678"/>
      <c r="R42" s="679" t="str">
        <f t="shared" si="4"/>
        <v>-</v>
      </c>
      <c r="S42" s="680"/>
      <c r="T42" s="678" t="str">
        <f t="shared" si="5"/>
        <v>-</v>
      </c>
      <c r="U42" s="678"/>
      <c r="V42" s="678" t="str">
        <f t="shared" si="6"/>
        <v>-</v>
      </c>
      <c r="W42" s="678"/>
      <c r="X42" s="678">
        <f t="shared" si="7"/>
        <v>2540</v>
      </c>
      <c r="Y42" s="678"/>
      <c r="Z42" s="678" t="str">
        <f t="shared" si="8"/>
        <v>-</v>
      </c>
      <c r="AA42" s="678"/>
      <c r="AB42" s="678" t="str">
        <f t="shared" si="9"/>
        <v>-</v>
      </c>
      <c r="AC42" s="678"/>
      <c r="AD42" s="678">
        <f t="shared" si="10"/>
        <v>2710</v>
      </c>
      <c r="AE42" s="678"/>
      <c r="AF42" s="678" t="str">
        <f t="shared" si="11"/>
        <v>-</v>
      </c>
      <c r="AG42" s="678"/>
      <c r="AH42" s="556">
        <f t="shared" si="12"/>
        <v>2800</v>
      </c>
      <c r="AI42" s="556"/>
      <c r="AJ42" s="144" t="s">
        <v>920</v>
      </c>
      <c r="AK42" s="145">
        <v>2800</v>
      </c>
    </row>
    <row r="43" spans="1:37" s="143" customFormat="1" ht="18" customHeight="1">
      <c r="A43" s="151">
        <f t="shared" si="13"/>
        <v>16</v>
      </c>
      <c r="B43" s="241" t="s">
        <v>193</v>
      </c>
      <c r="C43" s="369" t="s">
        <v>224</v>
      </c>
      <c r="D43" s="242" t="str">
        <f t="shared" si="0"/>
        <v>~220В</v>
      </c>
      <c r="E43" s="553" t="s">
        <v>212</v>
      </c>
      <c r="F43" s="554"/>
      <c r="G43" s="229" t="str">
        <f t="shared" si="1"/>
        <v xml:space="preserve"> </v>
      </c>
      <c r="H43" s="228" t="s">
        <v>218</v>
      </c>
      <c r="I43" s="242">
        <v>1.5</v>
      </c>
      <c r="J43" s="556">
        <f t="shared" si="2"/>
        <v>1000</v>
      </c>
      <c r="K43" s="554"/>
      <c r="L43" s="555"/>
      <c r="M43" s="556">
        <v>0.5</v>
      </c>
      <c r="N43" s="556"/>
      <c r="O43" s="556"/>
      <c r="P43" s="678" t="str">
        <f t="shared" si="3"/>
        <v>-</v>
      </c>
      <c r="Q43" s="678"/>
      <c r="R43" s="679" t="str">
        <f t="shared" si="4"/>
        <v>-</v>
      </c>
      <c r="S43" s="680"/>
      <c r="T43" s="678" t="str">
        <f t="shared" si="5"/>
        <v>-</v>
      </c>
      <c r="U43" s="678"/>
      <c r="V43" s="678" t="str">
        <f t="shared" si="6"/>
        <v>-</v>
      </c>
      <c r="W43" s="678"/>
      <c r="X43" s="678" t="str">
        <f t="shared" si="7"/>
        <v>-</v>
      </c>
      <c r="Y43" s="678"/>
      <c r="Z43" s="678">
        <f t="shared" si="8"/>
        <v>2390</v>
      </c>
      <c r="AA43" s="678"/>
      <c r="AB43" s="678" t="str">
        <f t="shared" si="9"/>
        <v>-</v>
      </c>
      <c r="AC43" s="678"/>
      <c r="AD43" s="678" t="str">
        <f t="shared" si="10"/>
        <v>-</v>
      </c>
      <c r="AE43" s="678"/>
      <c r="AF43" s="678">
        <f t="shared" si="11"/>
        <v>2410</v>
      </c>
      <c r="AG43" s="678"/>
      <c r="AH43" s="556">
        <f t="shared" si="12"/>
        <v>2300</v>
      </c>
      <c r="AI43" s="556"/>
      <c r="AJ43" s="144" t="s">
        <v>927</v>
      </c>
      <c r="AK43" s="145">
        <v>2300</v>
      </c>
    </row>
    <row r="44" spans="1:37" s="143" customFormat="1" ht="18" customHeight="1">
      <c r="A44" s="151">
        <f t="shared" si="13"/>
        <v>17</v>
      </c>
      <c r="B44" s="241" t="s">
        <v>222</v>
      </c>
      <c r="C44" s="369" t="s">
        <v>225</v>
      </c>
      <c r="D44" s="242" t="str">
        <f t="shared" si="0"/>
        <v>~220В</v>
      </c>
      <c r="E44" s="553" t="s">
        <v>212</v>
      </c>
      <c r="F44" s="554"/>
      <c r="G44" s="229" t="str">
        <f t="shared" si="1"/>
        <v xml:space="preserve"> </v>
      </c>
      <c r="H44" s="228" t="s">
        <v>218</v>
      </c>
      <c r="I44" s="242">
        <v>1.5</v>
      </c>
      <c r="J44" s="556">
        <f t="shared" si="2"/>
        <v>1000</v>
      </c>
      <c r="K44" s="554"/>
      <c r="L44" s="555"/>
      <c r="M44" s="556">
        <v>0.5</v>
      </c>
      <c r="N44" s="556"/>
      <c r="O44" s="556"/>
      <c r="P44" s="678" t="str">
        <f t="shared" si="3"/>
        <v>-</v>
      </c>
      <c r="Q44" s="678"/>
      <c r="R44" s="679" t="str">
        <f t="shared" si="4"/>
        <v>-</v>
      </c>
      <c r="S44" s="680"/>
      <c r="T44" s="678" t="str">
        <f t="shared" si="5"/>
        <v>-</v>
      </c>
      <c r="U44" s="678"/>
      <c r="V44" s="678">
        <f t="shared" si="6"/>
        <v>2730</v>
      </c>
      <c r="W44" s="678"/>
      <c r="X44" s="678" t="str">
        <f t="shared" si="7"/>
        <v>-</v>
      </c>
      <c r="Y44" s="678"/>
      <c r="Z44" s="678" t="str">
        <f t="shared" si="8"/>
        <v>-</v>
      </c>
      <c r="AA44" s="678"/>
      <c r="AB44" s="678">
        <f t="shared" si="9"/>
        <v>3110</v>
      </c>
      <c r="AC44" s="678"/>
      <c r="AD44" s="678" t="str">
        <f t="shared" si="10"/>
        <v>-</v>
      </c>
      <c r="AE44" s="678"/>
      <c r="AF44" s="678" t="str">
        <f t="shared" si="11"/>
        <v>-</v>
      </c>
      <c r="AG44" s="678"/>
      <c r="AH44" s="556">
        <f t="shared" si="12"/>
        <v>2910</v>
      </c>
      <c r="AI44" s="556"/>
      <c r="AJ44" s="144" t="s">
        <v>926</v>
      </c>
      <c r="AK44" s="145">
        <v>2910</v>
      </c>
    </row>
    <row r="45" spans="1:37" s="143" customFormat="1" ht="18" customHeight="1">
      <c r="A45" s="151">
        <f t="shared" si="13"/>
        <v>18</v>
      </c>
      <c r="B45" s="241" t="s">
        <v>226</v>
      </c>
      <c r="C45" s="369" t="s">
        <v>225</v>
      </c>
      <c r="D45" s="242" t="str">
        <f t="shared" si="0"/>
        <v>~220В</v>
      </c>
      <c r="E45" s="553" t="s">
        <v>212</v>
      </c>
      <c r="F45" s="554"/>
      <c r="G45" s="229" t="str">
        <f t="shared" si="1"/>
        <v xml:space="preserve"> </v>
      </c>
      <c r="H45" s="228" t="s">
        <v>218</v>
      </c>
      <c r="I45" s="242">
        <v>1.5</v>
      </c>
      <c r="J45" s="556">
        <f t="shared" si="2"/>
        <v>1000</v>
      </c>
      <c r="K45" s="554"/>
      <c r="L45" s="555"/>
      <c r="M45" s="556">
        <v>0.5</v>
      </c>
      <c r="N45" s="556"/>
      <c r="O45" s="556"/>
      <c r="P45" s="678" t="str">
        <f t="shared" si="3"/>
        <v>-</v>
      </c>
      <c r="Q45" s="678"/>
      <c r="R45" s="679" t="str">
        <f t="shared" si="4"/>
        <v>-</v>
      </c>
      <c r="S45" s="680"/>
      <c r="T45" s="678" t="str">
        <f t="shared" si="5"/>
        <v>-</v>
      </c>
      <c r="U45" s="678"/>
      <c r="V45" s="678">
        <f t="shared" si="6"/>
        <v>1970</v>
      </c>
      <c r="W45" s="678"/>
      <c r="X45" s="678" t="str">
        <f t="shared" si="7"/>
        <v>-</v>
      </c>
      <c r="Y45" s="678"/>
      <c r="Z45" s="678" t="str">
        <f t="shared" si="8"/>
        <v>-</v>
      </c>
      <c r="AA45" s="678"/>
      <c r="AB45" s="678">
        <f t="shared" si="9"/>
        <v>2240</v>
      </c>
      <c r="AC45" s="678"/>
      <c r="AD45" s="678" t="str">
        <f t="shared" si="10"/>
        <v>-</v>
      </c>
      <c r="AE45" s="678"/>
      <c r="AF45" s="678" t="str">
        <f t="shared" si="11"/>
        <v>-</v>
      </c>
      <c r="AG45" s="678"/>
      <c r="AH45" s="556">
        <f t="shared" si="12"/>
        <v>2100</v>
      </c>
      <c r="AI45" s="556"/>
      <c r="AJ45" s="144" t="s">
        <v>926</v>
      </c>
      <c r="AK45" s="145">
        <v>2100</v>
      </c>
    </row>
    <row r="46" spans="1:37" s="143" customFormat="1" ht="18" customHeight="1">
      <c r="A46" s="151">
        <f t="shared" si="13"/>
        <v>19</v>
      </c>
      <c r="B46" s="241" t="s">
        <v>193</v>
      </c>
      <c r="C46" s="369" t="s">
        <v>227</v>
      </c>
      <c r="D46" s="242" t="str">
        <f t="shared" si="0"/>
        <v>~220В</v>
      </c>
      <c r="E46" s="553" t="s">
        <v>212</v>
      </c>
      <c r="F46" s="554"/>
      <c r="G46" s="229" t="str">
        <f t="shared" si="1"/>
        <v xml:space="preserve"> </v>
      </c>
      <c r="H46" s="228" t="s">
        <v>218</v>
      </c>
      <c r="I46" s="242">
        <v>2.5</v>
      </c>
      <c r="J46" s="556">
        <f t="shared" si="2"/>
        <v>1000</v>
      </c>
      <c r="K46" s="554"/>
      <c r="L46" s="555"/>
      <c r="M46" s="556">
        <v>0.5</v>
      </c>
      <c r="N46" s="556"/>
      <c r="O46" s="556"/>
      <c r="P46" s="678" t="str">
        <f t="shared" si="3"/>
        <v>-</v>
      </c>
      <c r="Q46" s="678"/>
      <c r="R46" s="679" t="str">
        <f t="shared" si="4"/>
        <v>-</v>
      </c>
      <c r="S46" s="680"/>
      <c r="T46" s="678" t="str">
        <f t="shared" si="5"/>
        <v>-</v>
      </c>
      <c r="U46" s="678"/>
      <c r="V46" s="678" t="str">
        <f t="shared" si="6"/>
        <v>-</v>
      </c>
      <c r="W46" s="678"/>
      <c r="X46" s="678">
        <f t="shared" si="7"/>
        <v>1680</v>
      </c>
      <c r="Y46" s="678"/>
      <c r="Z46" s="678" t="str">
        <f t="shared" si="8"/>
        <v>-</v>
      </c>
      <c r="AA46" s="678"/>
      <c r="AB46" s="678" t="str">
        <f t="shared" si="9"/>
        <v>-</v>
      </c>
      <c r="AC46" s="678"/>
      <c r="AD46" s="678">
        <f t="shared" si="10"/>
        <v>1790</v>
      </c>
      <c r="AE46" s="678"/>
      <c r="AF46" s="678" t="str">
        <f t="shared" si="11"/>
        <v>-</v>
      </c>
      <c r="AG46" s="678"/>
      <c r="AH46" s="556">
        <f t="shared" si="12"/>
        <v>1850</v>
      </c>
      <c r="AI46" s="556"/>
      <c r="AJ46" s="144" t="s">
        <v>920</v>
      </c>
      <c r="AK46" s="145">
        <v>1850</v>
      </c>
    </row>
    <row r="47" spans="1:37" s="143" customFormat="1" ht="18" customHeight="1">
      <c r="A47" s="151">
        <f t="shared" si="13"/>
        <v>20</v>
      </c>
      <c r="B47" s="241" t="s">
        <v>193</v>
      </c>
      <c r="C47" s="369" t="s">
        <v>228</v>
      </c>
      <c r="D47" s="242" t="str">
        <f t="shared" si="0"/>
        <v>~220В</v>
      </c>
      <c r="E47" s="553" t="s">
        <v>212</v>
      </c>
      <c r="F47" s="554"/>
      <c r="G47" s="229" t="str">
        <f t="shared" si="1"/>
        <v xml:space="preserve"> </v>
      </c>
      <c r="H47" s="228" t="s">
        <v>218</v>
      </c>
      <c r="I47" s="242">
        <v>2.5</v>
      </c>
      <c r="J47" s="556">
        <f t="shared" si="2"/>
        <v>1000</v>
      </c>
      <c r="K47" s="554"/>
      <c r="L47" s="555"/>
      <c r="M47" s="556">
        <v>0.5</v>
      </c>
      <c r="N47" s="556"/>
      <c r="O47" s="556"/>
      <c r="P47" s="678" t="str">
        <f t="shared" si="3"/>
        <v>-</v>
      </c>
      <c r="Q47" s="678"/>
      <c r="R47" s="679" t="str">
        <f t="shared" si="4"/>
        <v>-</v>
      </c>
      <c r="S47" s="680"/>
      <c r="T47" s="678" t="str">
        <f t="shared" si="5"/>
        <v>-</v>
      </c>
      <c r="U47" s="678"/>
      <c r="V47" s="678" t="str">
        <f t="shared" si="6"/>
        <v>-</v>
      </c>
      <c r="W47" s="678"/>
      <c r="X47" s="678" t="str">
        <f t="shared" si="7"/>
        <v>-</v>
      </c>
      <c r="Y47" s="678"/>
      <c r="Z47" s="678">
        <f t="shared" si="8"/>
        <v>2550</v>
      </c>
      <c r="AA47" s="678"/>
      <c r="AB47" s="678" t="str">
        <f t="shared" si="9"/>
        <v>-</v>
      </c>
      <c r="AC47" s="678"/>
      <c r="AD47" s="678" t="str">
        <f t="shared" si="10"/>
        <v>-</v>
      </c>
      <c r="AE47" s="678"/>
      <c r="AF47" s="678">
        <f t="shared" si="11"/>
        <v>2570</v>
      </c>
      <c r="AG47" s="678"/>
      <c r="AH47" s="556">
        <f t="shared" si="12"/>
        <v>2450</v>
      </c>
      <c r="AI47" s="556"/>
      <c r="AJ47" s="144" t="s">
        <v>927</v>
      </c>
      <c r="AK47" s="145">
        <v>2456</v>
      </c>
    </row>
    <row r="48" spans="1:37" s="143" customFormat="1" ht="18" customHeight="1">
      <c r="A48" s="151">
        <f t="shared" si="13"/>
        <v>21</v>
      </c>
      <c r="B48" s="241" t="s">
        <v>193</v>
      </c>
      <c r="C48" s="369" t="s">
        <v>229</v>
      </c>
      <c r="D48" s="242" t="str">
        <f t="shared" si="0"/>
        <v>~220В</v>
      </c>
      <c r="E48" s="553" t="s">
        <v>212</v>
      </c>
      <c r="F48" s="554"/>
      <c r="G48" s="229" t="str">
        <f t="shared" si="1"/>
        <v xml:space="preserve"> </v>
      </c>
      <c r="H48" s="228" t="s">
        <v>218</v>
      </c>
      <c r="I48" s="242">
        <v>2.5</v>
      </c>
      <c r="J48" s="556">
        <f t="shared" si="2"/>
        <v>1000</v>
      </c>
      <c r="K48" s="554"/>
      <c r="L48" s="555"/>
      <c r="M48" s="556">
        <v>0.5</v>
      </c>
      <c r="N48" s="556"/>
      <c r="O48" s="556"/>
      <c r="P48" s="678" t="str">
        <f t="shared" si="3"/>
        <v>-</v>
      </c>
      <c r="Q48" s="678"/>
      <c r="R48" s="679" t="str">
        <f t="shared" si="4"/>
        <v>-</v>
      </c>
      <c r="S48" s="680"/>
      <c r="T48" s="678" t="str">
        <f t="shared" si="5"/>
        <v>-</v>
      </c>
      <c r="U48" s="678"/>
      <c r="V48" s="678">
        <f t="shared" si="6"/>
        <v>2490</v>
      </c>
      <c r="W48" s="678"/>
      <c r="X48" s="678" t="str">
        <f t="shared" si="7"/>
        <v>-</v>
      </c>
      <c r="Y48" s="678"/>
      <c r="Z48" s="678" t="str">
        <f t="shared" si="8"/>
        <v>-</v>
      </c>
      <c r="AA48" s="678"/>
      <c r="AB48" s="678">
        <f t="shared" si="9"/>
        <v>2840</v>
      </c>
      <c r="AC48" s="678"/>
      <c r="AD48" s="678" t="str">
        <f t="shared" si="10"/>
        <v>-</v>
      </c>
      <c r="AE48" s="678"/>
      <c r="AF48" s="678" t="str">
        <f t="shared" si="11"/>
        <v>-</v>
      </c>
      <c r="AG48" s="678"/>
      <c r="AH48" s="556">
        <f t="shared" si="12"/>
        <v>2650</v>
      </c>
      <c r="AI48" s="556"/>
      <c r="AJ48" s="144" t="s">
        <v>926</v>
      </c>
      <c r="AK48" s="145">
        <v>2657</v>
      </c>
    </row>
    <row r="49" spans="1:37" s="143" customFormat="1" ht="18" customHeight="1">
      <c r="A49" s="151">
        <f t="shared" si="13"/>
        <v>22</v>
      </c>
      <c r="B49" s="241" t="s">
        <v>193</v>
      </c>
      <c r="C49" s="369" t="s">
        <v>230</v>
      </c>
      <c r="D49" s="242" t="str">
        <f t="shared" si="0"/>
        <v>~220В</v>
      </c>
      <c r="E49" s="553" t="s">
        <v>212</v>
      </c>
      <c r="F49" s="554"/>
      <c r="G49" s="229" t="str">
        <f t="shared" si="1"/>
        <v xml:space="preserve"> </v>
      </c>
      <c r="H49" s="228" t="s">
        <v>218</v>
      </c>
      <c r="I49" s="242">
        <v>2.5</v>
      </c>
      <c r="J49" s="556">
        <f t="shared" si="2"/>
        <v>1000</v>
      </c>
      <c r="K49" s="554"/>
      <c r="L49" s="555"/>
      <c r="M49" s="556">
        <v>0.5</v>
      </c>
      <c r="N49" s="556"/>
      <c r="O49" s="556"/>
      <c r="P49" s="678" t="str">
        <f t="shared" si="3"/>
        <v>-</v>
      </c>
      <c r="Q49" s="678"/>
      <c r="R49" s="679" t="str">
        <f t="shared" si="4"/>
        <v>-</v>
      </c>
      <c r="S49" s="680"/>
      <c r="T49" s="678" t="str">
        <f t="shared" si="5"/>
        <v>-</v>
      </c>
      <c r="U49" s="678"/>
      <c r="V49" s="678" t="str">
        <f t="shared" si="6"/>
        <v>-</v>
      </c>
      <c r="W49" s="678"/>
      <c r="X49" s="678">
        <f t="shared" si="7"/>
        <v>2180</v>
      </c>
      <c r="Y49" s="678"/>
      <c r="Z49" s="678" t="str">
        <f t="shared" si="8"/>
        <v>-</v>
      </c>
      <c r="AA49" s="678"/>
      <c r="AB49" s="678" t="str">
        <f t="shared" si="9"/>
        <v>-</v>
      </c>
      <c r="AC49" s="678"/>
      <c r="AD49" s="678">
        <f t="shared" si="10"/>
        <v>2320</v>
      </c>
      <c r="AE49" s="678"/>
      <c r="AF49" s="678" t="str">
        <f t="shared" si="11"/>
        <v>-</v>
      </c>
      <c r="AG49" s="678"/>
      <c r="AH49" s="556">
        <f t="shared" si="12"/>
        <v>2400</v>
      </c>
      <c r="AI49" s="556"/>
      <c r="AJ49" s="144" t="s">
        <v>920</v>
      </c>
      <c r="AK49" s="145">
        <v>2400</v>
      </c>
    </row>
    <row r="50" spans="1:37" s="143" customFormat="1" ht="18" customHeight="1">
      <c r="A50" s="151">
        <f t="shared" si="13"/>
        <v>23</v>
      </c>
      <c r="B50" s="241" t="s">
        <v>193</v>
      </c>
      <c r="C50" s="369" t="s">
        <v>231</v>
      </c>
      <c r="D50" s="242" t="str">
        <f t="shared" si="0"/>
        <v>~220В</v>
      </c>
      <c r="E50" s="553" t="s">
        <v>212</v>
      </c>
      <c r="F50" s="554"/>
      <c r="G50" s="229" t="str">
        <f t="shared" si="1"/>
        <v xml:space="preserve"> </v>
      </c>
      <c r="H50" s="228" t="s">
        <v>218</v>
      </c>
      <c r="I50" s="242">
        <v>2.5</v>
      </c>
      <c r="J50" s="556">
        <f t="shared" si="2"/>
        <v>1000</v>
      </c>
      <c r="K50" s="554"/>
      <c r="L50" s="555"/>
      <c r="M50" s="556">
        <v>0.5</v>
      </c>
      <c r="N50" s="556"/>
      <c r="O50" s="556"/>
      <c r="P50" s="678" t="str">
        <f t="shared" si="3"/>
        <v>-</v>
      </c>
      <c r="Q50" s="678"/>
      <c r="R50" s="679" t="str">
        <f t="shared" si="4"/>
        <v>-</v>
      </c>
      <c r="S50" s="680"/>
      <c r="T50" s="678" t="str">
        <f t="shared" si="5"/>
        <v>-</v>
      </c>
      <c r="U50" s="678"/>
      <c r="V50" s="678" t="str">
        <f t="shared" si="6"/>
        <v>-</v>
      </c>
      <c r="W50" s="678"/>
      <c r="X50" s="678" t="str">
        <f t="shared" si="7"/>
        <v>-</v>
      </c>
      <c r="Y50" s="678"/>
      <c r="Z50" s="678">
        <f t="shared" si="8"/>
        <v>2700</v>
      </c>
      <c r="AA50" s="678"/>
      <c r="AB50" s="678" t="str">
        <f t="shared" si="9"/>
        <v>-</v>
      </c>
      <c r="AC50" s="678"/>
      <c r="AD50" s="678" t="str">
        <f t="shared" si="10"/>
        <v>-</v>
      </c>
      <c r="AE50" s="678"/>
      <c r="AF50" s="678">
        <f t="shared" si="11"/>
        <v>2730</v>
      </c>
      <c r="AG50" s="678"/>
      <c r="AH50" s="556">
        <f t="shared" si="12"/>
        <v>2600</v>
      </c>
      <c r="AI50" s="556"/>
      <c r="AJ50" s="144" t="s">
        <v>927</v>
      </c>
      <c r="AK50" s="145">
        <v>2600</v>
      </c>
    </row>
    <row r="51" spans="1:37" s="143" customFormat="1" ht="18" customHeight="1">
      <c r="A51" s="151">
        <f t="shared" si="13"/>
        <v>24</v>
      </c>
      <c r="B51" s="241" t="s">
        <v>193</v>
      </c>
      <c r="C51" s="369" t="s">
        <v>232</v>
      </c>
      <c r="D51" s="242" t="str">
        <f t="shared" si="0"/>
        <v>~220В</v>
      </c>
      <c r="E51" s="553" t="s">
        <v>212</v>
      </c>
      <c r="F51" s="554"/>
      <c r="G51" s="229" t="str">
        <f t="shared" si="1"/>
        <v xml:space="preserve"> </v>
      </c>
      <c r="H51" s="228" t="s">
        <v>218</v>
      </c>
      <c r="I51" s="242">
        <v>2.5</v>
      </c>
      <c r="J51" s="556">
        <f t="shared" si="2"/>
        <v>1000</v>
      </c>
      <c r="K51" s="554"/>
      <c r="L51" s="555"/>
      <c r="M51" s="556">
        <v>0.5</v>
      </c>
      <c r="N51" s="556"/>
      <c r="O51" s="556"/>
      <c r="P51" s="678" t="str">
        <f t="shared" si="3"/>
        <v>-</v>
      </c>
      <c r="Q51" s="678"/>
      <c r="R51" s="679" t="str">
        <f t="shared" si="4"/>
        <v>-</v>
      </c>
      <c r="S51" s="680"/>
      <c r="T51" s="678" t="str">
        <f t="shared" si="5"/>
        <v>-</v>
      </c>
      <c r="U51" s="678"/>
      <c r="V51" s="678" t="str">
        <f t="shared" si="6"/>
        <v>-</v>
      </c>
      <c r="W51" s="678"/>
      <c r="X51" s="678">
        <f t="shared" si="7"/>
        <v>2270</v>
      </c>
      <c r="Y51" s="678"/>
      <c r="Z51" s="678" t="str">
        <f t="shared" si="8"/>
        <v>-</v>
      </c>
      <c r="AA51" s="678"/>
      <c r="AB51" s="678" t="str">
        <f t="shared" si="9"/>
        <v>-</v>
      </c>
      <c r="AC51" s="678"/>
      <c r="AD51" s="678">
        <f t="shared" si="10"/>
        <v>2420</v>
      </c>
      <c r="AE51" s="678"/>
      <c r="AF51" s="678" t="str">
        <f t="shared" si="11"/>
        <v>-</v>
      </c>
      <c r="AG51" s="678"/>
      <c r="AH51" s="556">
        <f t="shared" si="12"/>
        <v>2500</v>
      </c>
      <c r="AI51" s="556"/>
      <c r="AJ51" s="144" t="s">
        <v>920</v>
      </c>
      <c r="AK51" s="145">
        <v>2500</v>
      </c>
    </row>
    <row r="52" spans="1:37" s="143" customFormat="1" ht="18" customHeight="1">
      <c r="A52" s="151">
        <f t="shared" si="13"/>
        <v>25</v>
      </c>
      <c r="B52" s="241" t="s">
        <v>193</v>
      </c>
      <c r="C52" s="369" t="s">
        <v>233</v>
      </c>
      <c r="D52" s="242" t="str">
        <f t="shared" si="0"/>
        <v>~220В</v>
      </c>
      <c r="E52" s="553" t="s">
        <v>212</v>
      </c>
      <c r="F52" s="554"/>
      <c r="G52" s="229" t="str">
        <f t="shared" si="1"/>
        <v xml:space="preserve"> </v>
      </c>
      <c r="H52" s="228" t="s">
        <v>218</v>
      </c>
      <c r="I52" s="242">
        <v>2.5</v>
      </c>
      <c r="J52" s="556">
        <f t="shared" si="2"/>
        <v>1000</v>
      </c>
      <c r="K52" s="554"/>
      <c r="L52" s="555"/>
      <c r="M52" s="556">
        <v>0.5</v>
      </c>
      <c r="N52" s="556"/>
      <c r="O52" s="556"/>
      <c r="P52" s="678" t="str">
        <f t="shared" si="3"/>
        <v>-</v>
      </c>
      <c r="Q52" s="678"/>
      <c r="R52" s="679" t="str">
        <f t="shared" si="4"/>
        <v>-</v>
      </c>
      <c r="S52" s="680"/>
      <c r="T52" s="678" t="str">
        <f t="shared" si="5"/>
        <v>-</v>
      </c>
      <c r="U52" s="678"/>
      <c r="V52" s="678" t="str">
        <f t="shared" si="6"/>
        <v>-</v>
      </c>
      <c r="W52" s="678"/>
      <c r="X52" s="678" t="str">
        <f t="shared" si="7"/>
        <v>-</v>
      </c>
      <c r="Y52" s="678"/>
      <c r="Z52" s="678">
        <f t="shared" si="8"/>
        <v>2910</v>
      </c>
      <c r="AA52" s="678"/>
      <c r="AB52" s="678" t="str">
        <f t="shared" si="9"/>
        <v>-</v>
      </c>
      <c r="AC52" s="678"/>
      <c r="AD52" s="678" t="str">
        <f t="shared" si="10"/>
        <v>-</v>
      </c>
      <c r="AE52" s="678"/>
      <c r="AF52" s="678">
        <f t="shared" si="11"/>
        <v>2940</v>
      </c>
      <c r="AG52" s="678"/>
      <c r="AH52" s="556">
        <f t="shared" si="12"/>
        <v>2800</v>
      </c>
      <c r="AI52" s="556"/>
      <c r="AJ52" s="144" t="s">
        <v>927</v>
      </c>
      <c r="AK52" s="145">
        <v>2800</v>
      </c>
    </row>
    <row r="53" spans="1:37" s="143" customFormat="1" ht="18" customHeight="1">
      <c r="A53" s="151">
        <f t="shared" si="13"/>
        <v>26</v>
      </c>
      <c r="B53" s="241" t="s">
        <v>193</v>
      </c>
      <c r="C53" s="369" t="s">
        <v>234</v>
      </c>
      <c r="D53" s="242" t="str">
        <f t="shared" si="0"/>
        <v>~220В</v>
      </c>
      <c r="E53" s="553" t="s">
        <v>212</v>
      </c>
      <c r="F53" s="554"/>
      <c r="G53" s="229" t="str">
        <f t="shared" si="1"/>
        <v xml:space="preserve"> </v>
      </c>
      <c r="H53" s="228" t="s">
        <v>218</v>
      </c>
      <c r="I53" s="242">
        <v>2.5</v>
      </c>
      <c r="J53" s="556">
        <f t="shared" si="2"/>
        <v>1000</v>
      </c>
      <c r="K53" s="554"/>
      <c r="L53" s="555"/>
      <c r="M53" s="556">
        <v>0.5</v>
      </c>
      <c r="N53" s="556"/>
      <c r="O53" s="556"/>
      <c r="P53" s="678" t="str">
        <f t="shared" si="3"/>
        <v>-</v>
      </c>
      <c r="Q53" s="678"/>
      <c r="R53" s="679" t="str">
        <f t="shared" si="4"/>
        <v>-</v>
      </c>
      <c r="S53" s="680"/>
      <c r="T53" s="678" t="str">
        <f t="shared" si="5"/>
        <v>-</v>
      </c>
      <c r="U53" s="678"/>
      <c r="V53" s="678" t="str">
        <f t="shared" si="6"/>
        <v>-</v>
      </c>
      <c r="W53" s="678"/>
      <c r="X53" s="678">
        <f t="shared" si="7"/>
        <v>2450</v>
      </c>
      <c r="Y53" s="678"/>
      <c r="Z53" s="678" t="str">
        <f t="shared" si="8"/>
        <v>-</v>
      </c>
      <c r="AA53" s="678"/>
      <c r="AB53" s="678" t="str">
        <f t="shared" si="9"/>
        <v>-</v>
      </c>
      <c r="AC53" s="678"/>
      <c r="AD53" s="678">
        <f t="shared" si="10"/>
        <v>2610</v>
      </c>
      <c r="AE53" s="678"/>
      <c r="AF53" s="678" t="str">
        <f t="shared" si="11"/>
        <v>-</v>
      </c>
      <c r="AG53" s="678"/>
      <c r="AH53" s="556">
        <f t="shared" si="12"/>
        <v>2700</v>
      </c>
      <c r="AI53" s="556"/>
      <c r="AJ53" s="144" t="s">
        <v>920</v>
      </c>
      <c r="AK53" s="145">
        <v>2700</v>
      </c>
    </row>
    <row r="54" spans="1:37" s="143" customFormat="1" ht="18" customHeight="1">
      <c r="A54" s="151">
        <f t="shared" si="13"/>
        <v>27</v>
      </c>
      <c r="B54" s="241" t="s">
        <v>193</v>
      </c>
      <c r="C54" s="369" t="s">
        <v>235</v>
      </c>
      <c r="D54" s="242" t="str">
        <f t="shared" si="0"/>
        <v>~220В</v>
      </c>
      <c r="E54" s="553" t="s">
        <v>212</v>
      </c>
      <c r="F54" s="554"/>
      <c r="G54" s="229" t="str">
        <f t="shared" si="1"/>
        <v xml:space="preserve"> </v>
      </c>
      <c r="H54" s="228" t="s">
        <v>218</v>
      </c>
      <c r="I54" s="242">
        <v>2.5</v>
      </c>
      <c r="J54" s="556">
        <f t="shared" si="2"/>
        <v>1000</v>
      </c>
      <c r="K54" s="554"/>
      <c r="L54" s="555"/>
      <c r="M54" s="556">
        <v>0.5</v>
      </c>
      <c r="N54" s="556"/>
      <c r="O54" s="556"/>
      <c r="P54" s="678" t="str">
        <f t="shared" si="3"/>
        <v>-</v>
      </c>
      <c r="Q54" s="678"/>
      <c r="R54" s="679" t="str">
        <f t="shared" si="4"/>
        <v>-</v>
      </c>
      <c r="S54" s="680"/>
      <c r="T54" s="678" t="str">
        <f t="shared" si="5"/>
        <v>-</v>
      </c>
      <c r="U54" s="678"/>
      <c r="V54" s="678" t="str">
        <f t="shared" si="6"/>
        <v>-</v>
      </c>
      <c r="W54" s="678"/>
      <c r="X54" s="678" t="str">
        <f t="shared" si="7"/>
        <v>-</v>
      </c>
      <c r="Y54" s="678"/>
      <c r="Z54" s="678">
        <f t="shared" si="8"/>
        <v>3010</v>
      </c>
      <c r="AA54" s="678"/>
      <c r="AB54" s="678" t="str">
        <f t="shared" si="9"/>
        <v>-</v>
      </c>
      <c r="AC54" s="678"/>
      <c r="AD54" s="678" t="str">
        <f t="shared" si="10"/>
        <v>-</v>
      </c>
      <c r="AE54" s="678"/>
      <c r="AF54" s="678">
        <f t="shared" si="11"/>
        <v>3040</v>
      </c>
      <c r="AG54" s="678"/>
      <c r="AH54" s="556">
        <f t="shared" si="12"/>
        <v>2900</v>
      </c>
      <c r="AI54" s="556"/>
      <c r="AJ54" s="144" t="s">
        <v>927</v>
      </c>
      <c r="AK54" s="145">
        <v>2900</v>
      </c>
    </row>
    <row r="55" spans="1:37" s="143" customFormat="1" ht="18" customHeight="1">
      <c r="A55" s="151">
        <f t="shared" si="13"/>
        <v>28</v>
      </c>
      <c r="B55" s="241" t="s">
        <v>222</v>
      </c>
      <c r="C55" s="369" t="s">
        <v>236</v>
      </c>
      <c r="D55" s="242" t="str">
        <f t="shared" si="0"/>
        <v>~220В</v>
      </c>
      <c r="E55" s="553" t="s">
        <v>212</v>
      </c>
      <c r="F55" s="554"/>
      <c r="G55" s="229" t="str">
        <f t="shared" si="1"/>
        <v xml:space="preserve"> </v>
      </c>
      <c r="H55" s="228" t="s">
        <v>218</v>
      </c>
      <c r="I55" s="242">
        <v>2.5</v>
      </c>
      <c r="J55" s="556">
        <f t="shared" si="2"/>
        <v>1000</v>
      </c>
      <c r="K55" s="554"/>
      <c r="L55" s="555"/>
      <c r="M55" s="556">
        <v>0.5</v>
      </c>
      <c r="N55" s="556"/>
      <c r="O55" s="556"/>
      <c r="P55" s="678" t="str">
        <f t="shared" si="3"/>
        <v>-</v>
      </c>
      <c r="Q55" s="678"/>
      <c r="R55" s="679" t="str">
        <f t="shared" si="4"/>
        <v>-</v>
      </c>
      <c r="S55" s="680"/>
      <c r="T55" s="678" t="str">
        <f t="shared" si="5"/>
        <v>-</v>
      </c>
      <c r="U55" s="678"/>
      <c r="V55" s="678" t="str">
        <f t="shared" si="6"/>
        <v>-</v>
      </c>
      <c r="W55" s="678"/>
      <c r="X55" s="678">
        <f t="shared" si="7"/>
        <v>1820</v>
      </c>
      <c r="Y55" s="678"/>
      <c r="Z55" s="678" t="str">
        <f t="shared" si="8"/>
        <v>-</v>
      </c>
      <c r="AA55" s="678"/>
      <c r="AB55" s="678" t="str">
        <f t="shared" si="9"/>
        <v>-</v>
      </c>
      <c r="AC55" s="678"/>
      <c r="AD55" s="678">
        <f t="shared" si="10"/>
        <v>1940</v>
      </c>
      <c r="AE55" s="678"/>
      <c r="AF55" s="678" t="str">
        <f t="shared" si="11"/>
        <v>-</v>
      </c>
      <c r="AG55" s="678"/>
      <c r="AH55" s="556">
        <f t="shared" si="12"/>
        <v>2000</v>
      </c>
      <c r="AI55" s="556"/>
      <c r="AJ55" s="144" t="s">
        <v>920</v>
      </c>
      <c r="AK55" s="145">
        <v>2000</v>
      </c>
    </row>
    <row r="56" spans="1:37" s="143" customFormat="1" ht="18" customHeight="1">
      <c r="A56" s="151">
        <f t="shared" si="13"/>
        <v>29</v>
      </c>
      <c r="B56" s="241" t="s">
        <v>226</v>
      </c>
      <c r="C56" s="369" t="s">
        <v>236</v>
      </c>
      <c r="D56" s="242" t="str">
        <f t="shared" si="0"/>
        <v>~220В</v>
      </c>
      <c r="E56" s="553" t="s">
        <v>212</v>
      </c>
      <c r="F56" s="554"/>
      <c r="G56" s="229" t="str">
        <f t="shared" si="1"/>
        <v xml:space="preserve"> </v>
      </c>
      <c r="H56" s="228" t="s">
        <v>218</v>
      </c>
      <c r="I56" s="242">
        <v>2.5</v>
      </c>
      <c r="J56" s="556">
        <f t="shared" si="2"/>
        <v>1000</v>
      </c>
      <c r="K56" s="554"/>
      <c r="L56" s="555"/>
      <c r="M56" s="556">
        <v>0.5</v>
      </c>
      <c r="N56" s="556"/>
      <c r="O56" s="556"/>
      <c r="P56" s="678" t="str">
        <f t="shared" si="3"/>
        <v>-</v>
      </c>
      <c r="Q56" s="678"/>
      <c r="R56" s="679" t="str">
        <f t="shared" si="4"/>
        <v>-</v>
      </c>
      <c r="S56" s="680"/>
      <c r="T56" s="678" t="str">
        <f t="shared" si="5"/>
        <v>-</v>
      </c>
      <c r="U56" s="678"/>
      <c r="V56" s="678" t="str">
        <f t="shared" si="6"/>
        <v>-</v>
      </c>
      <c r="W56" s="678"/>
      <c r="X56" s="678">
        <f t="shared" si="7"/>
        <v>1530</v>
      </c>
      <c r="Y56" s="678"/>
      <c r="Z56" s="678" t="str">
        <f t="shared" si="8"/>
        <v>-</v>
      </c>
      <c r="AA56" s="678"/>
      <c r="AB56" s="678" t="str">
        <f t="shared" si="9"/>
        <v>-</v>
      </c>
      <c r="AC56" s="678"/>
      <c r="AD56" s="678">
        <f t="shared" si="10"/>
        <v>1630</v>
      </c>
      <c r="AE56" s="678"/>
      <c r="AF56" s="678" t="str">
        <f t="shared" si="11"/>
        <v>-</v>
      </c>
      <c r="AG56" s="678"/>
      <c r="AH56" s="556">
        <f t="shared" si="12"/>
        <v>1680</v>
      </c>
      <c r="AI56" s="556"/>
      <c r="AJ56" s="144" t="s">
        <v>920</v>
      </c>
      <c r="AK56" s="145">
        <v>1685</v>
      </c>
    </row>
    <row r="57" spans="1:37" s="143" customFormat="1" ht="18" customHeight="1">
      <c r="A57" s="151">
        <f t="shared" si="13"/>
        <v>30</v>
      </c>
      <c r="B57" s="241" t="s">
        <v>193</v>
      </c>
      <c r="C57" s="369" t="s">
        <v>237</v>
      </c>
      <c r="D57" s="242" t="str">
        <f t="shared" si="0"/>
        <v>~380В</v>
      </c>
      <c r="E57" s="553" t="s">
        <v>212</v>
      </c>
      <c r="F57" s="554"/>
      <c r="G57" s="229" t="str">
        <f t="shared" si="1"/>
        <v xml:space="preserve"> </v>
      </c>
      <c r="H57" s="228" t="s">
        <v>196</v>
      </c>
      <c r="I57" s="242">
        <v>2.5</v>
      </c>
      <c r="J57" s="556">
        <f t="shared" si="2"/>
        <v>1000</v>
      </c>
      <c r="K57" s="554"/>
      <c r="L57" s="555"/>
      <c r="M57" s="556">
        <v>0.5</v>
      </c>
      <c r="N57" s="556"/>
      <c r="O57" s="556"/>
      <c r="P57" s="678">
        <f t="shared" si="3"/>
        <v>2700</v>
      </c>
      <c r="Q57" s="678"/>
      <c r="R57" s="679">
        <f t="shared" si="4"/>
        <v>2120</v>
      </c>
      <c r="S57" s="680"/>
      <c r="T57" s="678">
        <f t="shared" si="5"/>
        <v>2540</v>
      </c>
      <c r="U57" s="678"/>
      <c r="V57" s="678">
        <f t="shared" si="6"/>
        <v>2210</v>
      </c>
      <c r="W57" s="678"/>
      <c r="X57" s="678">
        <f t="shared" si="7"/>
        <v>2140</v>
      </c>
      <c r="Y57" s="678"/>
      <c r="Z57" s="678">
        <f t="shared" si="8"/>
        <v>2450</v>
      </c>
      <c r="AA57" s="678"/>
      <c r="AB57" s="678">
        <f t="shared" si="9"/>
        <v>2520</v>
      </c>
      <c r="AC57" s="678"/>
      <c r="AD57" s="678">
        <f t="shared" si="10"/>
        <v>2280</v>
      </c>
      <c r="AE57" s="678"/>
      <c r="AF57" s="678">
        <f t="shared" si="11"/>
        <v>2470</v>
      </c>
      <c r="AG57" s="678"/>
      <c r="AH57" s="556">
        <f t="shared" si="12"/>
        <v>2350</v>
      </c>
      <c r="AI57" s="556"/>
      <c r="AJ57" s="144" t="s">
        <v>919</v>
      </c>
      <c r="AK57" s="145">
        <v>2356</v>
      </c>
    </row>
    <row r="58" spans="1:37" s="143" customFormat="1" ht="18" customHeight="1">
      <c r="A58" s="151">
        <f t="shared" si="13"/>
        <v>31</v>
      </c>
      <c r="B58" s="241" t="s">
        <v>193</v>
      </c>
      <c r="C58" s="369" t="s">
        <v>238</v>
      </c>
      <c r="D58" s="242" t="str">
        <f t="shared" si="0"/>
        <v>~220В</v>
      </c>
      <c r="E58" s="553" t="s">
        <v>212</v>
      </c>
      <c r="F58" s="554"/>
      <c r="G58" s="229" t="str">
        <f t="shared" si="1"/>
        <v xml:space="preserve"> </v>
      </c>
      <c r="H58" s="228" t="s">
        <v>218</v>
      </c>
      <c r="I58" s="242">
        <v>2.5</v>
      </c>
      <c r="J58" s="556">
        <f t="shared" si="2"/>
        <v>1000</v>
      </c>
      <c r="K58" s="554"/>
      <c r="L58" s="555"/>
      <c r="M58" s="556">
        <v>0.5</v>
      </c>
      <c r="N58" s="556"/>
      <c r="O58" s="556"/>
      <c r="P58" s="678" t="str">
        <f t="shared" si="3"/>
        <v>-</v>
      </c>
      <c r="Q58" s="678"/>
      <c r="R58" s="679" t="str">
        <f t="shared" si="4"/>
        <v>-</v>
      </c>
      <c r="S58" s="680"/>
      <c r="T58" s="678" t="str">
        <f t="shared" si="5"/>
        <v>-</v>
      </c>
      <c r="U58" s="678"/>
      <c r="V58" s="678" t="str">
        <f t="shared" si="6"/>
        <v>-</v>
      </c>
      <c r="W58" s="678"/>
      <c r="X58" s="678" t="str">
        <f t="shared" si="7"/>
        <v>-</v>
      </c>
      <c r="Y58" s="678"/>
      <c r="Z58" s="678">
        <f t="shared" si="8"/>
        <v>2730</v>
      </c>
      <c r="AA58" s="678"/>
      <c r="AB58" s="678" t="str">
        <f t="shared" si="9"/>
        <v>-</v>
      </c>
      <c r="AC58" s="678"/>
      <c r="AD58" s="678" t="str">
        <f t="shared" si="10"/>
        <v>-</v>
      </c>
      <c r="AE58" s="678"/>
      <c r="AF58" s="678">
        <f t="shared" si="11"/>
        <v>2760</v>
      </c>
      <c r="AG58" s="678"/>
      <c r="AH58" s="556">
        <f t="shared" si="12"/>
        <v>2630</v>
      </c>
      <c r="AI58" s="556"/>
      <c r="AJ58" s="144" t="s">
        <v>927</v>
      </c>
      <c r="AK58" s="145">
        <v>2630</v>
      </c>
    </row>
    <row r="59" spans="1:37" s="143" customFormat="1" ht="18" customHeight="1">
      <c r="A59" s="151">
        <f t="shared" si="13"/>
        <v>32</v>
      </c>
      <c r="B59" s="241" t="s">
        <v>193</v>
      </c>
      <c r="C59" s="369" t="s">
        <v>239</v>
      </c>
      <c r="D59" s="242" t="str">
        <f t="shared" si="0"/>
        <v>~380В</v>
      </c>
      <c r="E59" s="553" t="s">
        <v>195</v>
      </c>
      <c r="F59" s="554"/>
      <c r="G59" s="229" t="str">
        <f t="shared" si="1"/>
        <v xml:space="preserve"> </v>
      </c>
      <c r="H59" s="228" t="s">
        <v>196</v>
      </c>
      <c r="I59" s="242">
        <v>10</v>
      </c>
      <c r="J59" s="556">
        <f t="shared" si="2"/>
        <v>1000</v>
      </c>
      <c r="K59" s="554"/>
      <c r="L59" s="555"/>
      <c r="M59" s="556">
        <v>0.5</v>
      </c>
      <c r="N59" s="556"/>
      <c r="O59" s="556"/>
      <c r="P59" s="678">
        <f t="shared" si="3"/>
        <v>3420</v>
      </c>
      <c r="Q59" s="678"/>
      <c r="R59" s="679">
        <f t="shared" si="4"/>
        <v>2680</v>
      </c>
      <c r="S59" s="680"/>
      <c r="T59" s="678">
        <f t="shared" si="5"/>
        <v>3210</v>
      </c>
      <c r="U59" s="678"/>
      <c r="V59" s="678">
        <f t="shared" si="6"/>
        <v>2800</v>
      </c>
      <c r="W59" s="678"/>
      <c r="X59" s="678">
        <f t="shared" si="7"/>
        <v>2710</v>
      </c>
      <c r="Y59" s="678"/>
      <c r="Z59" s="678">
        <f t="shared" si="8"/>
        <v>3090</v>
      </c>
      <c r="AA59" s="678"/>
      <c r="AB59" s="678">
        <f t="shared" si="9"/>
        <v>3180</v>
      </c>
      <c r="AC59" s="678"/>
      <c r="AD59" s="678">
        <f t="shared" si="10"/>
        <v>2890</v>
      </c>
      <c r="AE59" s="678"/>
      <c r="AF59" s="678">
        <f t="shared" si="11"/>
        <v>3120</v>
      </c>
      <c r="AG59" s="678"/>
      <c r="AH59" s="556">
        <f t="shared" si="12"/>
        <v>2980</v>
      </c>
      <c r="AI59" s="556"/>
      <c r="AJ59" s="144" t="s">
        <v>919</v>
      </c>
      <c r="AK59" s="145">
        <v>2980</v>
      </c>
    </row>
    <row r="60" spans="1:37" s="132" customFormat="1" ht="18" customHeight="1">
      <c r="A60" s="69" t="str">
        <f ca="1">'Протокол №503-2'!A54</f>
        <v>РП-4/5</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1"/>
      <c r="AJ60" s="133"/>
      <c r="AK60" s="83"/>
    </row>
    <row r="61" spans="1:37" s="143" customFormat="1" ht="18" customHeight="1">
      <c r="A61" s="151">
        <v>33</v>
      </c>
      <c r="B61" s="241" t="s">
        <v>193</v>
      </c>
      <c r="C61" s="369" t="s">
        <v>240</v>
      </c>
      <c r="D61" s="242" t="str">
        <f t="shared" ref="D61:D98" si="14">IF(AJ61="АВС","~380В","~220В")</f>
        <v>~380В</v>
      </c>
      <c r="E61" s="553" t="s">
        <v>211</v>
      </c>
      <c r="F61" s="554"/>
      <c r="G61" s="693"/>
      <c r="H61" s="228" t="s">
        <v>196</v>
      </c>
      <c r="I61" s="242">
        <v>10</v>
      </c>
      <c r="J61" s="556">
        <f t="shared" ref="J61:J98" si="15">IF(I61&gt;16,2500,1000)</f>
        <v>1000</v>
      </c>
      <c r="K61" s="554"/>
      <c r="L61" s="555"/>
      <c r="M61" s="556">
        <v>0.5</v>
      </c>
      <c r="N61" s="556"/>
      <c r="O61" s="556"/>
      <c r="P61" s="678">
        <f t="shared" ref="P61:P98" si="16">IF(AJ61="АВС",TRUNC((AK61+AK61*15/100)/10,0)*10,"-")</f>
        <v>3580</v>
      </c>
      <c r="Q61" s="678"/>
      <c r="R61" s="679">
        <f t="shared" ref="R61:R98" si="17">IF(AJ61="АВС",TRUNC((AK61-AK61*10/100)/10,0)*10,"-")</f>
        <v>2800</v>
      </c>
      <c r="S61" s="680"/>
      <c r="T61" s="678">
        <f t="shared" ref="T61:T98" si="18">IF(AJ61="АВС",TRUNC((AK61+AK61*8/100)/10,0)*10,"-")</f>
        <v>3360</v>
      </c>
      <c r="U61" s="678"/>
      <c r="V61" s="678">
        <f t="shared" ref="V61:V98" si="19">IF(OR(AJ61="АВС",AJ61="А"),TRUNC((AK61-AK61*6/100)/10,0)*10,"-")</f>
        <v>2930</v>
      </c>
      <c r="W61" s="678"/>
      <c r="X61" s="678">
        <f t="shared" ref="X61:X98" si="20">IF(OR(AJ61="АВС",AJ61="В"),TRUNC((AK61-AK61*9/100)/10,0)*10,"-")</f>
        <v>2830</v>
      </c>
      <c r="Y61" s="678"/>
      <c r="Z61" s="678">
        <f t="shared" ref="Z61:Z98" si="21">IF(OR(AJ61="АВС",AJ61="С"),TRUNC((AK61+AK61*4/100)/10,0)*10,"-")</f>
        <v>3240</v>
      </c>
      <c r="AA61" s="678"/>
      <c r="AB61" s="678">
        <f t="shared" ref="AB61:AB98" si="22">IF(OR(AJ61="АВС",AJ61="А"),TRUNC((AK61+AK61*7/100)/10,0)*10,"-")</f>
        <v>3330</v>
      </c>
      <c r="AC61" s="678"/>
      <c r="AD61" s="678">
        <f t="shared" ref="AD61:AD98" si="23">IF(OR(AJ61="АВС",AJ61="В"),TRUNC((AK61-AK61*3/100)/10,0)*10,"-")</f>
        <v>3020</v>
      </c>
      <c r="AE61" s="678"/>
      <c r="AF61" s="678">
        <f t="shared" ref="AF61:AF98" si="24">IF(OR(AJ61="АВС",AJ61="С"),TRUNC((AK61+AK61*5/100)/10,0)*10,"-")</f>
        <v>3270</v>
      </c>
      <c r="AG61" s="678"/>
      <c r="AH61" s="556">
        <f t="shared" ref="AH61:AH98" si="25">TRUNC(AK61/10,0)*10</f>
        <v>3120</v>
      </c>
      <c r="AI61" s="556"/>
      <c r="AJ61" s="144" t="s">
        <v>919</v>
      </c>
      <c r="AK61" s="145">
        <v>3120</v>
      </c>
    </row>
    <row r="62" spans="1:37" s="143" customFormat="1" ht="18" customHeight="1">
      <c r="A62" s="151">
        <f t="shared" ref="A62:A98" si="26">A61+1</f>
        <v>34</v>
      </c>
      <c r="B62" s="241" t="s">
        <v>193</v>
      </c>
      <c r="C62" s="369" t="s">
        <v>241</v>
      </c>
      <c r="D62" s="242" t="str">
        <f t="shared" si="14"/>
        <v>~220В</v>
      </c>
      <c r="E62" s="553" t="s">
        <v>211</v>
      </c>
      <c r="F62" s="554"/>
      <c r="G62" s="693"/>
      <c r="H62" s="228" t="s">
        <v>218</v>
      </c>
      <c r="I62" s="242">
        <v>2.5</v>
      </c>
      <c r="J62" s="556">
        <f t="shared" si="15"/>
        <v>1000</v>
      </c>
      <c r="K62" s="554"/>
      <c r="L62" s="555"/>
      <c r="M62" s="556">
        <v>0.5</v>
      </c>
      <c r="N62" s="556"/>
      <c r="O62" s="556"/>
      <c r="P62" s="678" t="str">
        <f t="shared" si="16"/>
        <v>-</v>
      </c>
      <c r="Q62" s="678"/>
      <c r="R62" s="679" t="str">
        <f t="shared" si="17"/>
        <v>-</v>
      </c>
      <c r="S62" s="680"/>
      <c r="T62" s="678" t="str">
        <f t="shared" si="18"/>
        <v>-</v>
      </c>
      <c r="U62" s="678"/>
      <c r="V62" s="678">
        <f t="shared" si="19"/>
        <v>2770</v>
      </c>
      <c r="W62" s="678"/>
      <c r="X62" s="678" t="str">
        <f t="shared" si="20"/>
        <v>-</v>
      </c>
      <c r="Y62" s="678"/>
      <c r="Z62" s="678" t="str">
        <f t="shared" si="21"/>
        <v>-</v>
      </c>
      <c r="AA62" s="678"/>
      <c r="AB62" s="678">
        <f t="shared" si="22"/>
        <v>3150</v>
      </c>
      <c r="AC62" s="678"/>
      <c r="AD62" s="678" t="str">
        <f t="shared" si="23"/>
        <v>-</v>
      </c>
      <c r="AE62" s="678"/>
      <c r="AF62" s="678" t="str">
        <f t="shared" si="24"/>
        <v>-</v>
      </c>
      <c r="AG62" s="678"/>
      <c r="AH62" s="556">
        <f t="shared" si="25"/>
        <v>2950</v>
      </c>
      <c r="AI62" s="556"/>
      <c r="AJ62" s="144" t="s">
        <v>926</v>
      </c>
      <c r="AK62" s="145">
        <v>2950</v>
      </c>
    </row>
    <row r="63" spans="1:37" s="143" customFormat="1" ht="18" customHeight="1">
      <c r="A63" s="151">
        <f t="shared" si="26"/>
        <v>35</v>
      </c>
      <c r="B63" s="241" t="s">
        <v>193</v>
      </c>
      <c r="C63" s="369" t="s">
        <v>242</v>
      </c>
      <c r="D63" s="242" t="str">
        <f t="shared" si="14"/>
        <v>~220В</v>
      </c>
      <c r="E63" s="553" t="s">
        <v>211</v>
      </c>
      <c r="F63" s="554"/>
      <c r="G63" s="693"/>
      <c r="H63" s="228" t="s">
        <v>218</v>
      </c>
      <c r="I63" s="242">
        <v>2.5</v>
      </c>
      <c r="J63" s="556">
        <f t="shared" si="15"/>
        <v>1000</v>
      </c>
      <c r="K63" s="554"/>
      <c r="L63" s="555"/>
      <c r="M63" s="556">
        <v>0.5</v>
      </c>
      <c r="N63" s="556"/>
      <c r="O63" s="556"/>
      <c r="P63" s="678" t="str">
        <f t="shared" si="16"/>
        <v>-</v>
      </c>
      <c r="Q63" s="678"/>
      <c r="R63" s="679" t="str">
        <f t="shared" si="17"/>
        <v>-</v>
      </c>
      <c r="S63" s="680"/>
      <c r="T63" s="678" t="str">
        <f t="shared" si="18"/>
        <v>-</v>
      </c>
      <c r="U63" s="678"/>
      <c r="V63" s="678" t="str">
        <f t="shared" si="19"/>
        <v>-</v>
      </c>
      <c r="W63" s="678"/>
      <c r="X63" s="678">
        <f t="shared" si="20"/>
        <v>2660</v>
      </c>
      <c r="Y63" s="678"/>
      <c r="Z63" s="678" t="str">
        <f t="shared" si="21"/>
        <v>-</v>
      </c>
      <c r="AA63" s="678"/>
      <c r="AB63" s="678" t="str">
        <f t="shared" si="22"/>
        <v>-</v>
      </c>
      <c r="AC63" s="678"/>
      <c r="AD63" s="678">
        <f t="shared" si="23"/>
        <v>2840</v>
      </c>
      <c r="AE63" s="678"/>
      <c r="AF63" s="678" t="str">
        <f t="shared" si="24"/>
        <v>-</v>
      </c>
      <c r="AG63" s="678"/>
      <c r="AH63" s="556">
        <f t="shared" si="25"/>
        <v>2930</v>
      </c>
      <c r="AI63" s="556"/>
      <c r="AJ63" s="144" t="s">
        <v>920</v>
      </c>
      <c r="AK63" s="145">
        <v>2930</v>
      </c>
    </row>
    <row r="64" spans="1:37" s="143" customFormat="1" ht="18" customHeight="1">
      <c r="A64" s="151">
        <f t="shared" si="26"/>
        <v>36</v>
      </c>
      <c r="B64" s="241" t="s">
        <v>193</v>
      </c>
      <c r="C64" s="369" t="s">
        <v>243</v>
      </c>
      <c r="D64" s="242" t="str">
        <f t="shared" si="14"/>
        <v>~220В</v>
      </c>
      <c r="E64" s="553" t="s">
        <v>211</v>
      </c>
      <c r="F64" s="554"/>
      <c r="G64" s="693"/>
      <c r="H64" s="228" t="s">
        <v>218</v>
      </c>
      <c r="I64" s="242">
        <v>2.5</v>
      </c>
      <c r="J64" s="556">
        <f t="shared" si="15"/>
        <v>1000</v>
      </c>
      <c r="K64" s="554"/>
      <c r="L64" s="555"/>
      <c r="M64" s="556">
        <v>0.5</v>
      </c>
      <c r="N64" s="556"/>
      <c r="O64" s="556"/>
      <c r="P64" s="678" t="str">
        <f t="shared" si="16"/>
        <v>-</v>
      </c>
      <c r="Q64" s="678"/>
      <c r="R64" s="679" t="str">
        <f t="shared" si="17"/>
        <v>-</v>
      </c>
      <c r="S64" s="680"/>
      <c r="T64" s="678" t="str">
        <f t="shared" si="18"/>
        <v>-</v>
      </c>
      <c r="U64" s="678"/>
      <c r="V64" s="678" t="str">
        <f t="shared" si="19"/>
        <v>-</v>
      </c>
      <c r="W64" s="678"/>
      <c r="X64" s="678" t="str">
        <f t="shared" si="20"/>
        <v>-</v>
      </c>
      <c r="Y64" s="678"/>
      <c r="Z64" s="678">
        <f t="shared" si="21"/>
        <v>2950</v>
      </c>
      <c r="AA64" s="678"/>
      <c r="AB64" s="678" t="str">
        <f t="shared" si="22"/>
        <v>-</v>
      </c>
      <c r="AC64" s="678"/>
      <c r="AD64" s="678" t="str">
        <f t="shared" si="23"/>
        <v>-</v>
      </c>
      <c r="AE64" s="678"/>
      <c r="AF64" s="678">
        <f t="shared" si="24"/>
        <v>2980</v>
      </c>
      <c r="AG64" s="678"/>
      <c r="AH64" s="556">
        <f t="shared" si="25"/>
        <v>2840</v>
      </c>
      <c r="AI64" s="556"/>
      <c r="AJ64" s="144" t="s">
        <v>927</v>
      </c>
      <c r="AK64" s="145">
        <v>2840</v>
      </c>
    </row>
    <row r="65" spans="1:37" s="143" customFormat="1" ht="18" customHeight="1">
      <c r="A65" s="151">
        <f t="shared" si="26"/>
        <v>37</v>
      </c>
      <c r="B65" s="241" t="s">
        <v>193</v>
      </c>
      <c r="C65" s="369" t="s">
        <v>244</v>
      </c>
      <c r="D65" s="242" t="str">
        <f t="shared" si="14"/>
        <v>~220В</v>
      </c>
      <c r="E65" s="553" t="s">
        <v>211</v>
      </c>
      <c r="F65" s="554"/>
      <c r="G65" s="693"/>
      <c r="H65" s="228" t="s">
        <v>218</v>
      </c>
      <c r="I65" s="242">
        <v>2.5</v>
      </c>
      <c r="J65" s="556">
        <f t="shared" si="15"/>
        <v>1000</v>
      </c>
      <c r="K65" s="554"/>
      <c r="L65" s="555"/>
      <c r="M65" s="556">
        <v>0.5</v>
      </c>
      <c r="N65" s="556"/>
      <c r="O65" s="556"/>
      <c r="P65" s="678" t="str">
        <f t="shared" si="16"/>
        <v>-</v>
      </c>
      <c r="Q65" s="678"/>
      <c r="R65" s="679" t="str">
        <f t="shared" si="17"/>
        <v>-</v>
      </c>
      <c r="S65" s="680"/>
      <c r="T65" s="678" t="str">
        <f t="shared" si="18"/>
        <v>-</v>
      </c>
      <c r="U65" s="678"/>
      <c r="V65" s="678">
        <f t="shared" si="19"/>
        <v>2520</v>
      </c>
      <c r="W65" s="678"/>
      <c r="X65" s="678" t="str">
        <f t="shared" si="20"/>
        <v>-</v>
      </c>
      <c r="Y65" s="678"/>
      <c r="Z65" s="678" t="str">
        <f t="shared" si="21"/>
        <v>-</v>
      </c>
      <c r="AA65" s="678"/>
      <c r="AB65" s="678">
        <f t="shared" si="22"/>
        <v>2870</v>
      </c>
      <c r="AC65" s="678"/>
      <c r="AD65" s="678" t="str">
        <f t="shared" si="23"/>
        <v>-</v>
      </c>
      <c r="AE65" s="678"/>
      <c r="AF65" s="678" t="str">
        <f t="shared" si="24"/>
        <v>-</v>
      </c>
      <c r="AG65" s="678"/>
      <c r="AH65" s="556">
        <f t="shared" si="25"/>
        <v>2680</v>
      </c>
      <c r="AI65" s="556"/>
      <c r="AJ65" s="144" t="s">
        <v>926</v>
      </c>
      <c r="AK65" s="145">
        <v>2685</v>
      </c>
    </row>
    <row r="66" spans="1:37" s="143" customFormat="1" ht="18" customHeight="1">
      <c r="A66" s="151">
        <f t="shared" si="26"/>
        <v>38</v>
      </c>
      <c r="B66" s="241" t="s">
        <v>193</v>
      </c>
      <c r="C66" s="369" t="s">
        <v>245</v>
      </c>
      <c r="D66" s="242" t="str">
        <f t="shared" si="14"/>
        <v>~220В</v>
      </c>
      <c r="E66" s="553" t="s">
        <v>211</v>
      </c>
      <c r="F66" s="554"/>
      <c r="G66" s="693"/>
      <c r="H66" s="228" t="s">
        <v>218</v>
      </c>
      <c r="I66" s="242">
        <v>2.5</v>
      </c>
      <c r="J66" s="556">
        <f t="shared" si="15"/>
        <v>1000</v>
      </c>
      <c r="K66" s="554"/>
      <c r="L66" s="555"/>
      <c r="M66" s="556">
        <v>0.5</v>
      </c>
      <c r="N66" s="556"/>
      <c r="O66" s="556"/>
      <c r="P66" s="678" t="str">
        <f t="shared" si="16"/>
        <v>-</v>
      </c>
      <c r="Q66" s="678"/>
      <c r="R66" s="679" t="str">
        <f t="shared" si="17"/>
        <v>-</v>
      </c>
      <c r="S66" s="680"/>
      <c r="T66" s="678" t="str">
        <f t="shared" si="18"/>
        <v>-</v>
      </c>
      <c r="U66" s="678"/>
      <c r="V66" s="678" t="str">
        <f t="shared" si="19"/>
        <v>-</v>
      </c>
      <c r="W66" s="678"/>
      <c r="X66" s="678">
        <f t="shared" si="20"/>
        <v>2740</v>
      </c>
      <c r="Y66" s="678"/>
      <c r="Z66" s="678" t="str">
        <f t="shared" si="21"/>
        <v>-</v>
      </c>
      <c r="AA66" s="678"/>
      <c r="AB66" s="678" t="str">
        <f t="shared" si="22"/>
        <v>-</v>
      </c>
      <c r="AC66" s="678"/>
      <c r="AD66" s="678">
        <f t="shared" si="23"/>
        <v>2920</v>
      </c>
      <c r="AE66" s="678"/>
      <c r="AF66" s="678" t="str">
        <f t="shared" si="24"/>
        <v>-</v>
      </c>
      <c r="AG66" s="678"/>
      <c r="AH66" s="556">
        <f t="shared" si="25"/>
        <v>3020</v>
      </c>
      <c r="AI66" s="556"/>
      <c r="AJ66" s="144" t="s">
        <v>920</v>
      </c>
      <c r="AK66" s="145">
        <v>3020</v>
      </c>
    </row>
    <row r="67" spans="1:37" s="143" customFormat="1" ht="18" customHeight="1">
      <c r="A67" s="151">
        <f t="shared" si="26"/>
        <v>39</v>
      </c>
      <c r="B67" s="241" t="s">
        <v>193</v>
      </c>
      <c r="C67" s="369" t="s">
        <v>246</v>
      </c>
      <c r="D67" s="242" t="str">
        <f t="shared" si="14"/>
        <v>~220В</v>
      </c>
      <c r="E67" s="553" t="s">
        <v>211</v>
      </c>
      <c r="F67" s="554"/>
      <c r="G67" s="693"/>
      <c r="H67" s="228" t="s">
        <v>218</v>
      </c>
      <c r="I67" s="242">
        <v>2.5</v>
      </c>
      <c r="J67" s="556">
        <f t="shared" si="15"/>
        <v>1000</v>
      </c>
      <c r="K67" s="554"/>
      <c r="L67" s="555"/>
      <c r="M67" s="556">
        <v>0.5</v>
      </c>
      <c r="N67" s="556"/>
      <c r="O67" s="556"/>
      <c r="P67" s="678" t="str">
        <f t="shared" si="16"/>
        <v>-</v>
      </c>
      <c r="Q67" s="678"/>
      <c r="R67" s="679" t="str">
        <f t="shared" si="17"/>
        <v>-</v>
      </c>
      <c r="S67" s="680"/>
      <c r="T67" s="678" t="str">
        <f t="shared" si="18"/>
        <v>-</v>
      </c>
      <c r="U67" s="678"/>
      <c r="V67" s="678" t="str">
        <f t="shared" si="19"/>
        <v>-</v>
      </c>
      <c r="W67" s="678"/>
      <c r="X67" s="678" t="str">
        <f t="shared" si="20"/>
        <v>-</v>
      </c>
      <c r="Y67" s="678"/>
      <c r="Z67" s="678">
        <f t="shared" si="21"/>
        <v>3270</v>
      </c>
      <c r="AA67" s="678"/>
      <c r="AB67" s="678" t="str">
        <f t="shared" si="22"/>
        <v>-</v>
      </c>
      <c r="AC67" s="678"/>
      <c r="AD67" s="678" t="str">
        <f t="shared" si="23"/>
        <v>-</v>
      </c>
      <c r="AE67" s="678"/>
      <c r="AF67" s="678">
        <f t="shared" si="24"/>
        <v>3300</v>
      </c>
      <c r="AG67" s="678"/>
      <c r="AH67" s="556">
        <f t="shared" si="25"/>
        <v>3150</v>
      </c>
      <c r="AI67" s="556"/>
      <c r="AJ67" s="144" t="s">
        <v>927</v>
      </c>
      <c r="AK67" s="145">
        <v>3150</v>
      </c>
    </row>
    <row r="68" spans="1:37" s="143" customFormat="1" ht="18" customHeight="1">
      <c r="A68" s="151">
        <f t="shared" si="26"/>
        <v>40</v>
      </c>
      <c r="B68" s="241" t="s">
        <v>193</v>
      </c>
      <c r="C68" s="369" t="s">
        <v>247</v>
      </c>
      <c r="D68" s="242" t="str">
        <f t="shared" si="14"/>
        <v>~220В</v>
      </c>
      <c r="E68" s="553" t="s">
        <v>211</v>
      </c>
      <c r="F68" s="554"/>
      <c r="G68" s="693"/>
      <c r="H68" s="228" t="s">
        <v>218</v>
      </c>
      <c r="I68" s="242">
        <v>2.5</v>
      </c>
      <c r="J68" s="556">
        <f t="shared" si="15"/>
        <v>1000</v>
      </c>
      <c r="K68" s="554"/>
      <c r="L68" s="555"/>
      <c r="M68" s="556">
        <v>0.5</v>
      </c>
      <c r="N68" s="556"/>
      <c r="O68" s="556"/>
      <c r="P68" s="678" t="str">
        <f t="shared" si="16"/>
        <v>-</v>
      </c>
      <c r="Q68" s="678"/>
      <c r="R68" s="679" t="str">
        <f t="shared" si="17"/>
        <v>-</v>
      </c>
      <c r="S68" s="680"/>
      <c r="T68" s="678" t="str">
        <f t="shared" si="18"/>
        <v>-</v>
      </c>
      <c r="U68" s="678"/>
      <c r="V68" s="678">
        <f t="shared" si="19"/>
        <v>2800</v>
      </c>
      <c r="W68" s="678"/>
      <c r="X68" s="678" t="str">
        <f t="shared" si="20"/>
        <v>-</v>
      </c>
      <c r="Y68" s="678"/>
      <c r="Z68" s="678" t="str">
        <f t="shared" si="21"/>
        <v>-</v>
      </c>
      <c r="AA68" s="678"/>
      <c r="AB68" s="678">
        <f t="shared" si="22"/>
        <v>3190</v>
      </c>
      <c r="AC68" s="678"/>
      <c r="AD68" s="678" t="str">
        <f t="shared" si="23"/>
        <v>-</v>
      </c>
      <c r="AE68" s="678"/>
      <c r="AF68" s="678" t="str">
        <f t="shared" si="24"/>
        <v>-</v>
      </c>
      <c r="AG68" s="678"/>
      <c r="AH68" s="556">
        <f t="shared" si="25"/>
        <v>2980</v>
      </c>
      <c r="AI68" s="556"/>
      <c r="AJ68" s="144" t="s">
        <v>926</v>
      </c>
      <c r="AK68" s="145">
        <v>2985</v>
      </c>
    </row>
    <row r="69" spans="1:37" s="143" customFormat="1" ht="18" customHeight="1">
      <c r="A69" s="151">
        <f t="shared" si="26"/>
        <v>41</v>
      </c>
      <c r="B69" s="241" t="s">
        <v>193</v>
      </c>
      <c r="C69" s="369" t="s">
        <v>248</v>
      </c>
      <c r="D69" s="242" t="str">
        <f t="shared" si="14"/>
        <v>~220В</v>
      </c>
      <c r="E69" s="553" t="s">
        <v>211</v>
      </c>
      <c r="F69" s="554"/>
      <c r="G69" s="693"/>
      <c r="H69" s="228" t="s">
        <v>218</v>
      </c>
      <c r="I69" s="242">
        <v>2.5</v>
      </c>
      <c r="J69" s="556">
        <f t="shared" si="15"/>
        <v>1000</v>
      </c>
      <c r="K69" s="554"/>
      <c r="L69" s="555"/>
      <c r="M69" s="556">
        <v>0.5</v>
      </c>
      <c r="N69" s="556"/>
      <c r="O69" s="556"/>
      <c r="P69" s="678" t="str">
        <f t="shared" si="16"/>
        <v>-</v>
      </c>
      <c r="Q69" s="678"/>
      <c r="R69" s="679" t="str">
        <f t="shared" si="17"/>
        <v>-</v>
      </c>
      <c r="S69" s="680"/>
      <c r="T69" s="678" t="str">
        <f t="shared" si="18"/>
        <v>-</v>
      </c>
      <c r="U69" s="678"/>
      <c r="V69" s="678" t="str">
        <f t="shared" si="19"/>
        <v>-</v>
      </c>
      <c r="W69" s="678"/>
      <c r="X69" s="678">
        <f t="shared" si="20"/>
        <v>2530</v>
      </c>
      <c r="Y69" s="678"/>
      <c r="Z69" s="678" t="str">
        <f t="shared" si="21"/>
        <v>-</v>
      </c>
      <c r="AA69" s="678"/>
      <c r="AB69" s="678" t="str">
        <f t="shared" si="22"/>
        <v>-</v>
      </c>
      <c r="AC69" s="678"/>
      <c r="AD69" s="678">
        <f t="shared" si="23"/>
        <v>2700</v>
      </c>
      <c r="AE69" s="678"/>
      <c r="AF69" s="678" t="str">
        <f t="shared" si="24"/>
        <v>-</v>
      </c>
      <c r="AG69" s="678"/>
      <c r="AH69" s="556">
        <f t="shared" si="25"/>
        <v>2780</v>
      </c>
      <c r="AI69" s="556"/>
      <c r="AJ69" s="144" t="s">
        <v>920</v>
      </c>
      <c r="AK69" s="145">
        <v>2789</v>
      </c>
    </row>
    <row r="70" spans="1:37" s="143" customFormat="1" ht="18" customHeight="1">
      <c r="A70" s="151">
        <f t="shared" si="26"/>
        <v>42</v>
      </c>
      <c r="B70" s="241" t="s">
        <v>193</v>
      </c>
      <c r="C70" s="369" t="s">
        <v>249</v>
      </c>
      <c r="D70" s="242" t="str">
        <f t="shared" si="14"/>
        <v>~220В</v>
      </c>
      <c r="E70" s="553" t="s">
        <v>211</v>
      </c>
      <c r="F70" s="554"/>
      <c r="G70" s="693"/>
      <c r="H70" s="228" t="s">
        <v>218</v>
      </c>
      <c r="I70" s="242">
        <v>2.5</v>
      </c>
      <c r="J70" s="556">
        <f t="shared" si="15"/>
        <v>1000</v>
      </c>
      <c r="K70" s="554"/>
      <c r="L70" s="555"/>
      <c r="M70" s="556">
        <v>0.5</v>
      </c>
      <c r="N70" s="556"/>
      <c r="O70" s="556"/>
      <c r="P70" s="678" t="str">
        <f t="shared" si="16"/>
        <v>-</v>
      </c>
      <c r="Q70" s="678"/>
      <c r="R70" s="679" t="str">
        <f t="shared" si="17"/>
        <v>-</v>
      </c>
      <c r="S70" s="680"/>
      <c r="T70" s="678" t="str">
        <f t="shared" si="18"/>
        <v>-</v>
      </c>
      <c r="U70" s="678"/>
      <c r="V70" s="678" t="str">
        <f t="shared" si="19"/>
        <v>-</v>
      </c>
      <c r="W70" s="678"/>
      <c r="X70" s="678" t="str">
        <f t="shared" si="20"/>
        <v>-</v>
      </c>
      <c r="Y70" s="678"/>
      <c r="Z70" s="678">
        <f t="shared" si="21"/>
        <v>3320</v>
      </c>
      <c r="AA70" s="678"/>
      <c r="AB70" s="678" t="str">
        <f t="shared" si="22"/>
        <v>-</v>
      </c>
      <c r="AC70" s="678"/>
      <c r="AD70" s="678" t="str">
        <f t="shared" si="23"/>
        <v>-</v>
      </c>
      <c r="AE70" s="678"/>
      <c r="AF70" s="678">
        <f t="shared" si="24"/>
        <v>3360</v>
      </c>
      <c r="AG70" s="678"/>
      <c r="AH70" s="556">
        <f t="shared" si="25"/>
        <v>3200</v>
      </c>
      <c r="AI70" s="556"/>
      <c r="AJ70" s="144" t="s">
        <v>927</v>
      </c>
      <c r="AK70" s="145">
        <v>3200</v>
      </c>
    </row>
    <row r="71" spans="1:37" s="143" customFormat="1" ht="18" customHeight="1">
      <c r="A71" s="151">
        <f t="shared" si="26"/>
        <v>43</v>
      </c>
      <c r="B71" s="241" t="s">
        <v>193</v>
      </c>
      <c r="C71" s="369" t="s">
        <v>250</v>
      </c>
      <c r="D71" s="242" t="str">
        <f t="shared" si="14"/>
        <v>~220В</v>
      </c>
      <c r="E71" s="553" t="s">
        <v>211</v>
      </c>
      <c r="F71" s="554"/>
      <c r="G71" s="693"/>
      <c r="H71" s="228" t="s">
        <v>218</v>
      </c>
      <c r="I71" s="242">
        <v>2.5</v>
      </c>
      <c r="J71" s="556">
        <f t="shared" si="15"/>
        <v>1000</v>
      </c>
      <c r="K71" s="554"/>
      <c r="L71" s="555"/>
      <c r="M71" s="556">
        <v>0.5</v>
      </c>
      <c r="N71" s="556"/>
      <c r="O71" s="556"/>
      <c r="P71" s="678" t="str">
        <f t="shared" si="16"/>
        <v>-</v>
      </c>
      <c r="Q71" s="678"/>
      <c r="R71" s="679" t="str">
        <f t="shared" si="17"/>
        <v>-</v>
      </c>
      <c r="S71" s="680"/>
      <c r="T71" s="678" t="str">
        <f t="shared" si="18"/>
        <v>-</v>
      </c>
      <c r="U71" s="678"/>
      <c r="V71" s="678">
        <f t="shared" si="19"/>
        <v>2860</v>
      </c>
      <c r="W71" s="678"/>
      <c r="X71" s="678" t="str">
        <f t="shared" si="20"/>
        <v>-</v>
      </c>
      <c r="Y71" s="678"/>
      <c r="Z71" s="678" t="str">
        <f t="shared" si="21"/>
        <v>-</v>
      </c>
      <c r="AA71" s="678"/>
      <c r="AB71" s="678">
        <f t="shared" si="22"/>
        <v>3250</v>
      </c>
      <c r="AC71" s="678"/>
      <c r="AD71" s="678" t="str">
        <f t="shared" si="23"/>
        <v>-</v>
      </c>
      <c r="AE71" s="678"/>
      <c r="AF71" s="678" t="str">
        <f t="shared" si="24"/>
        <v>-</v>
      </c>
      <c r="AG71" s="678"/>
      <c r="AH71" s="556">
        <f t="shared" si="25"/>
        <v>3040</v>
      </c>
      <c r="AI71" s="556"/>
      <c r="AJ71" s="144" t="s">
        <v>926</v>
      </c>
      <c r="AK71" s="145">
        <v>3045</v>
      </c>
    </row>
    <row r="72" spans="1:37" s="143" customFormat="1" ht="18" customHeight="1">
      <c r="A72" s="151">
        <f t="shared" si="26"/>
        <v>44</v>
      </c>
      <c r="B72" s="241" t="s">
        <v>193</v>
      </c>
      <c r="C72" s="369" t="s">
        <v>251</v>
      </c>
      <c r="D72" s="242" t="str">
        <f t="shared" si="14"/>
        <v>~220В</v>
      </c>
      <c r="E72" s="553" t="s">
        <v>211</v>
      </c>
      <c r="F72" s="554"/>
      <c r="G72" s="693"/>
      <c r="H72" s="228" t="s">
        <v>218</v>
      </c>
      <c r="I72" s="242">
        <v>2.5</v>
      </c>
      <c r="J72" s="556">
        <f t="shared" si="15"/>
        <v>1000</v>
      </c>
      <c r="K72" s="554"/>
      <c r="L72" s="555"/>
      <c r="M72" s="556">
        <v>0.5</v>
      </c>
      <c r="N72" s="556"/>
      <c r="O72" s="556"/>
      <c r="P72" s="678" t="str">
        <f t="shared" si="16"/>
        <v>-</v>
      </c>
      <c r="Q72" s="678"/>
      <c r="R72" s="679" t="str">
        <f t="shared" si="17"/>
        <v>-</v>
      </c>
      <c r="S72" s="680"/>
      <c r="T72" s="678" t="str">
        <f t="shared" si="18"/>
        <v>-</v>
      </c>
      <c r="U72" s="678"/>
      <c r="V72" s="678" t="str">
        <f t="shared" si="19"/>
        <v>-</v>
      </c>
      <c r="W72" s="678"/>
      <c r="X72" s="678">
        <f t="shared" si="20"/>
        <v>2870</v>
      </c>
      <c r="Y72" s="678"/>
      <c r="Z72" s="678" t="str">
        <f t="shared" si="21"/>
        <v>-</v>
      </c>
      <c r="AA72" s="678"/>
      <c r="AB72" s="678" t="str">
        <f t="shared" si="22"/>
        <v>-</v>
      </c>
      <c r="AC72" s="678"/>
      <c r="AD72" s="678">
        <f t="shared" si="23"/>
        <v>3060</v>
      </c>
      <c r="AE72" s="678"/>
      <c r="AF72" s="678" t="str">
        <f t="shared" si="24"/>
        <v>-</v>
      </c>
      <c r="AG72" s="678"/>
      <c r="AH72" s="556">
        <f t="shared" si="25"/>
        <v>3160</v>
      </c>
      <c r="AI72" s="556"/>
      <c r="AJ72" s="144" t="s">
        <v>920</v>
      </c>
      <c r="AK72" s="145">
        <v>3162</v>
      </c>
    </row>
    <row r="73" spans="1:37" s="143" customFormat="1" ht="18" customHeight="1">
      <c r="A73" s="151">
        <f t="shared" si="26"/>
        <v>45</v>
      </c>
      <c r="B73" s="241" t="s">
        <v>193</v>
      </c>
      <c r="C73" s="369" t="s">
        <v>252</v>
      </c>
      <c r="D73" s="242" t="str">
        <f t="shared" si="14"/>
        <v>~220В</v>
      </c>
      <c r="E73" s="553" t="s">
        <v>211</v>
      </c>
      <c r="F73" s="554"/>
      <c r="G73" s="693"/>
      <c r="H73" s="228" t="s">
        <v>218</v>
      </c>
      <c r="I73" s="242">
        <v>1.5</v>
      </c>
      <c r="J73" s="556">
        <f t="shared" si="15"/>
        <v>1000</v>
      </c>
      <c r="K73" s="554"/>
      <c r="L73" s="555"/>
      <c r="M73" s="556">
        <v>0.5</v>
      </c>
      <c r="N73" s="556"/>
      <c r="O73" s="556"/>
      <c r="P73" s="678" t="str">
        <f t="shared" si="16"/>
        <v>-</v>
      </c>
      <c r="Q73" s="678"/>
      <c r="R73" s="679" t="str">
        <f t="shared" si="17"/>
        <v>-</v>
      </c>
      <c r="S73" s="680"/>
      <c r="T73" s="678" t="str">
        <f t="shared" si="18"/>
        <v>-</v>
      </c>
      <c r="U73" s="678"/>
      <c r="V73" s="678">
        <f t="shared" si="19"/>
        <v>2580</v>
      </c>
      <c r="W73" s="678"/>
      <c r="X73" s="678" t="str">
        <f t="shared" si="20"/>
        <v>-</v>
      </c>
      <c r="Y73" s="678"/>
      <c r="Z73" s="678" t="str">
        <f t="shared" si="21"/>
        <v>-</v>
      </c>
      <c r="AA73" s="678"/>
      <c r="AB73" s="678">
        <f t="shared" si="22"/>
        <v>2940</v>
      </c>
      <c r="AC73" s="678"/>
      <c r="AD73" s="678" t="str">
        <f t="shared" si="23"/>
        <v>-</v>
      </c>
      <c r="AE73" s="678"/>
      <c r="AF73" s="678" t="str">
        <f t="shared" si="24"/>
        <v>-</v>
      </c>
      <c r="AG73" s="678"/>
      <c r="AH73" s="556">
        <f t="shared" si="25"/>
        <v>2750</v>
      </c>
      <c r="AI73" s="556"/>
      <c r="AJ73" s="144" t="s">
        <v>926</v>
      </c>
      <c r="AK73" s="145">
        <v>2752</v>
      </c>
    </row>
    <row r="74" spans="1:37" s="143" customFormat="1" ht="18" customHeight="1">
      <c r="A74" s="151">
        <f t="shared" si="26"/>
        <v>46</v>
      </c>
      <c r="B74" s="241" t="s">
        <v>193</v>
      </c>
      <c r="C74" s="369" t="s">
        <v>253</v>
      </c>
      <c r="D74" s="242" t="str">
        <f t="shared" si="14"/>
        <v>~220В</v>
      </c>
      <c r="E74" s="553" t="s">
        <v>211</v>
      </c>
      <c r="F74" s="554"/>
      <c r="G74" s="693"/>
      <c r="H74" s="228" t="s">
        <v>218</v>
      </c>
      <c r="I74" s="242">
        <v>1.5</v>
      </c>
      <c r="J74" s="556">
        <f t="shared" si="15"/>
        <v>1000</v>
      </c>
      <c r="K74" s="554"/>
      <c r="L74" s="555"/>
      <c r="M74" s="556">
        <v>0.5</v>
      </c>
      <c r="N74" s="556"/>
      <c r="O74" s="556"/>
      <c r="P74" s="678" t="str">
        <f t="shared" si="16"/>
        <v>-</v>
      </c>
      <c r="Q74" s="678"/>
      <c r="R74" s="679" t="str">
        <f t="shared" si="17"/>
        <v>-</v>
      </c>
      <c r="S74" s="680"/>
      <c r="T74" s="678" t="str">
        <f t="shared" si="18"/>
        <v>-</v>
      </c>
      <c r="U74" s="678"/>
      <c r="V74" s="678" t="str">
        <f t="shared" si="19"/>
        <v>-</v>
      </c>
      <c r="W74" s="678"/>
      <c r="X74" s="678">
        <f t="shared" si="20"/>
        <v>2390</v>
      </c>
      <c r="Y74" s="678"/>
      <c r="Z74" s="678" t="str">
        <f t="shared" si="21"/>
        <v>-</v>
      </c>
      <c r="AA74" s="678"/>
      <c r="AB74" s="678" t="str">
        <f t="shared" si="22"/>
        <v>-</v>
      </c>
      <c r="AC74" s="678"/>
      <c r="AD74" s="678">
        <f t="shared" si="23"/>
        <v>2550</v>
      </c>
      <c r="AE74" s="678"/>
      <c r="AF74" s="678" t="str">
        <f t="shared" si="24"/>
        <v>-</v>
      </c>
      <c r="AG74" s="678"/>
      <c r="AH74" s="556">
        <f t="shared" si="25"/>
        <v>2630</v>
      </c>
      <c r="AI74" s="556"/>
      <c r="AJ74" s="144" t="s">
        <v>920</v>
      </c>
      <c r="AK74" s="145">
        <v>2630</v>
      </c>
    </row>
    <row r="75" spans="1:37" s="143" customFormat="1" ht="18" customHeight="1">
      <c r="A75" s="151">
        <f t="shared" si="26"/>
        <v>47</v>
      </c>
      <c r="B75" s="241" t="s">
        <v>193</v>
      </c>
      <c r="C75" s="369" t="s">
        <v>254</v>
      </c>
      <c r="D75" s="242" t="str">
        <f t="shared" si="14"/>
        <v>~220В</v>
      </c>
      <c r="E75" s="553" t="s">
        <v>211</v>
      </c>
      <c r="F75" s="554"/>
      <c r="G75" s="693"/>
      <c r="H75" s="228" t="s">
        <v>218</v>
      </c>
      <c r="I75" s="242">
        <v>1.5</v>
      </c>
      <c r="J75" s="556">
        <f t="shared" si="15"/>
        <v>1000</v>
      </c>
      <c r="K75" s="554"/>
      <c r="L75" s="555"/>
      <c r="M75" s="556">
        <v>0.5</v>
      </c>
      <c r="N75" s="556"/>
      <c r="O75" s="556"/>
      <c r="P75" s="678" t="str">
        <f t="shared" si="16"/>
        <v>-</v>
      </c>
      <c r="Q75" s="678"/>
      <c r="R75" s="679" t="str">
        <f t="shared" si="17"/>
        <v>-</v>
      </c>
      <c r="S75" s="680"/>
      <c r="T75" s="678" t="str">
        <f t="shared" si="18"/>
        <v>-</v>
      </c>
      <c r="U75" s="678"/>
      <c r="V75" s="678" t="str">
        <f t="shared" si="19"/>
        <v>-</v>
      </c>
      <c r="W75" s="678"/>
      <c r="X75" s="678" t="str">
        <f t="shared" si="20"/>
        <v>-</v>
      </c>
      <c r="Y75" s="678"/>
      <c r="Z75" s="678">
        <f t="shared" si="21"/>
        <v>3030</v>
      </c>
      <c r="AA75" s="678"/>
      <c r="AB75" s="678" t="str">
        <f t="shared" si="22"/>
        <v>-</v>
      </c>
      <c r="AC75" s="678"/>
      <c r="AD75" s="678" t="str">
        <f t="shared" si="23"/>
        <v>-</v>
      </c>
      <c r="AE75" s="678"/>
      <c r="AF75" s="678">
        <f t="shared" si="24"/>
        <v>3060</v>
      </c>
      <c r="AG75" s="678"/>
      <c r="AH75" s="556">
        <f t="shared" si="25"/>
        <v>2920</v>
      </c>
      <c r="AI75" s="556"/>
      <c r="AJ75" s="144" t="s">
        <v>927</v>
      </c>
      <c r="AK75" s="145">
        <v>2920</v>
      </c>
    </row>
    <row r="76" spans="1:37" s="143" customFormat="1" ht="18" customHeight="1">
      <c r="A76" s="151">
        <f t="shared" si="26"/>
        <v>48</v>
      </c>
      <c r="B76" s="241" t="s">
        <v>222</v>
      </c>
      <c r="C76" s="369" t="s">
        <v>255</v>
      </c>
      <c r="D76" s="242" t="str">
        <f t="shared" si="14"/>
        <v>~220В</v>
      </c>
      <c r="E76" s="553" t="s">
        <v>211</v>
      </c>
      <c r="F76" s="554"/>
      <c r="G76" s="693"/>
      <c r="H76" s="228" t="s">
        <v>218</v>
      </c>
      <c r="I76" s="242">
        <v>1.5</v>
      </c>
      <c r="J76" s="556">
        <f t="shared" si="15"/>
        <v>1000</v>
      </c>
      <c r="K76" s="554"/>
      <c r="L76" s="555"/>
      <c r="M76" s="556">
        <v>0.5</v>
      </c>
      <c r="N76" s="556"/>
      <c r="O76" s="556"/>
      <c r="P76" s="678" t="str">
        <f t="shared" si="16"/>
        <v>-</v>
      </c>
      <c r="Q76" s="678"/>
      <c r="R76" s="679" t="str">
        <f t="shared" si="17"/>
        <v>-</v>
      </c>
      <c r="S76" s="680"/>
      <c r="T76" s="678" t="str">
        <f t="shared" si="18"/>
        <v>-</v>
      </c>
      <c r="U76" s="678"/>
      <c r="V76" s="678">
        <f t="shared" si="19"/>
        <v>2670</v>
      </c>
      <c r="W76" s="678"/>
      <c r="X76" s="678" t="str">
        <f t="shared" si="20"/>
        <v>-</v>
      </c>
      <c r="Y76" s="678"/>
      <c r="Z76" s="678" t="str">
        <f t="shared" si="21"/>
        <v>-</v>
      </c>
      <c r="AA76" s="678"/>
      <c r="AB76" s="678">
        <f t="shared" si="22"/>
        <v>3040</v>
      </c>
      <c r="AC76" s="678"/>
      <c r="AD76" s="678" t="str">
        <f t="shared" si="23"/>
        <v>-</v>
      </c>
      <c r="AE76" s="678"/>
      <c r="AF76" s="678" t="str">
        <f t="shared" si="24"/>
        <v>-</v>
      </c>
      <c r="AG76" s="678"/>
      <c r="AH76" s="556">
        <f t="shared" si="25"/>
        <v>2850</v>
      </c>
      <c r="AI76" s="556"/>
      <c r="AJ76" s="144" t="s">
        <v>926</v>
      </c>
      <c r="AK76" s="145">
        <v>2850</v>
      </c>
    </row>
    <row r="77" spans="1:37" s="143" customFormat="1" ht="18" customHeight="1">
      <c r="A77" s="151">
        <f t="shared" si="26"/>
        <v>49</v>
      </c>
      <c r="B77" s="241" t="s">
        <v>226</v>
      </c>
      <c r="C77" s="369" t="s">
        <v>255</v>
      </c>
      <c r="D77" s="242" t="str">
        <f t="shared" si="14"/>
        <v>~220В</v>
      </c>
      <c r="E77" s="553" t="s">
        <v>211</v>
      </c>
      <c r="F77" s="554"/>
      <c r="G77" s="693"/>
      <c r="H77" s="228" t="s">
        <v>218</v>
      </c>
      <c r="I77" s="242">
        <v>1.5</v>
      </c>
      <c r="J77" s="556">
        <f t="shared" si="15"/>
        <v>1000</v>
      </c>
      <c r="K77" s="554"/>
      <c r="L77" s="555"/>
      <c r="M77" s="556">
        <v>0.5</v>
      </c>
      <c r="N77" s="556"/>
      <c r="O77" s="556"/>
      <c r="P77" s="678" t="str">
        <f t="shared" si="16"/>
        <v>-</v>
      </c>
      <c r="Q77" s="678"/>
      <c r="R77" s="679" t="str">
        <f t="shared" si="17"/>
        <v>-</v>
      </c>
      <c r="S77" s="680"/>
      <c r="T77" s="678" t="str">
        <f t="shared" si="18"/>
        <v>-</v>
      </c>
      <c r="U77" s="678"/>
      <c r="V77" s="678">
        <f t="shared" si="19"/>
        <v>2570</v>
      </c>
      <c r="W77" s="678"/>
      <c r="X77" s="678" t="str">
        <f t="shared" si="20"/>
        <v>-</v>
      </c>
      <c r="Y77" s="678"/>
      <c r="Z77" s="678" t="str">
        <f t="shared" si="21"/>
        <v>-</v>
      </c>
      <c r="AA77" s="678"/>
      <c r="AB77" s="678">
        <f t="shared" si="22"/>
        <v>2930</v>
      </c>
      <c r="AC77" s="678"/>
      <c r="AD77" s="678" t="str">
        <f t="shared" si="23"/>
        <v>-</v>
      </c>
      <c r="AE77" s="678"/>
      <c r="AF77" s="678" t="str">
        <f t="shared" si="24"/>
        <v>-</v>
      </c>
      <c r="AG77" s="678"/>
      <c r="AH77" s="556">
        <f t="shared" si="25"/>
        <v>2740</v>
      </c>
      <c r="AI77" s="556"/>
      <c r="AJ77" s="144" t="s">
        <v>926</v>
      </c>
      <c r="AK77" s="145">
        <v>2740</v>
      </c>
    </row>
    <row r="78" spans="1:37" s="143" customFormat="1" ht="18" customHeight="1">
      <c r="A78" s="151">
        <f t="shared" si="26"/>
        <v>50</v>
      </c>
      <c r="B78" s="241" t="s">
        <v>193</v>
      </c>
      <c r="C78" s="369" t="s">
        <v>256</v>
      </c>
      <c r="D78" s="242" t="str">
        <f t="shared" si="14"/>
        <v>~220В</v>
      </c>
      <c r="E78" s="553" t="s">
        <v>211</v>
      </c>
      <c r="F78" s="554"/>
      <c r="G78" s="693"/>
      <c r="H78" s="228" t="s">
        <v>218</v>
      </c>
      <c r="I78" s="242">
        <v>1.5</v>
      </c>
      <c r="J78" s="556">
        <f t="shared" si="15"/>
        <v>1000</v>
      </c>
      <c r="K78" s="554"/>
      <c r="L78" s="555"/>
      <c r="M78" s="556">
        <v>0.5</v>
      </c>
      <c r="N78" s="556"/>
      <c r="O78" s="556"/>
      <c r="P78" s="678" t="str">
        <f t="shared" si="16"/>
        <v>-</v>
      </c>
      <c r="Q78" s="678"/>
      <c r="R78" s="679" t="str">
        <f t="shared" si="17"/>
        <v>-</v>
      </c>
      <c r="S78" s="680"/>
      <c r="T78" s="678" t="str">
        <f t="shared" si="18"/>
        <v>-</v>
      </c>
      <c r="U78" s="678"/>
      <c r="V78" s="678" t="str">
        <f t="shared" si="19"/>
        <v>-</v>
      </c>
      <c r="W78" s="678"/>
      <c r="X78" s="678">
        <f t="shared" si="20"/>
        <v>2410</v>
      </c>
      <c r="Y78" s="678"/>
      <c r="Z78" s="678" t="str">
        <f t="shared" si="21"/>
        <v>-</v>
      </c>
      <c r="AA78" s="678"/>
      <c r="AB78" s="678" t="str">
        <f t="shared" si="22"/>
        <v>-</v>
      </c>
      <c r="AC78" s="678"/>
      <c r="AD78" s="678">
        <f t="shared" si="23"/>
        <v>2570</v>
      </c>
      <c r="AE78" s="678"/>
      <c r="AF78" s="678" t="str">
        <f t="shared" si="24"/>
        <v>-</v>
      </c>
      <c r="AG78" s="678"/>
      <c r="AH78" s="556">
        <f t="shared" si="25"/>
        <v>2650</v>
      </c>
      <c r="AI78" s="556"/>
      <c r="AJ78" s="144" t="s">
        <v>920</v>
      </c>
      <c r="AK78" s="145">
        <v>2650</v>
      </c>
    </row>
    <row r="79" spans="1:37" s="143" customFormat="1" ht="18" customHeight="1">
      <c r="A79" s="151">
        <f t="shared" si="26"/>
        <v>51</v>
      </c>
      <c r="B79" s="241" t="s">
        <v>222</v>
      </c>
      <c r="C79" s="369" t="s">
        <v>257</v>
      </c>
      <c r="D79" s="242" t="str">
        <f t="shared" si="14"/>
        <v>~220В</v>
      </c>
      <c r="E79" s="553" t="s">
        <v>211</v>
      </c>
      <c r="F79" s="554"/>
      <c r="G79" s="693"/>
      <c r="H79" s="228" t="s">
        <v>218</v>
      </c>
      <c r="I79" s="242">
        <v>1.5</v>
      </c>
      <c r="J79" s="556">
        <f t="shared" si="15"/>
        <v>1000</v>
      </c>
      <c r="K79" s="554"/>
      <c r="L79" s="555"/>
      <c r="M79" s="556">
        <v>0.5</v>
      </c>
      <c r="N79" s="556"/>
      <c r="O79" s="556"/>
      <c r="P79" s="678" t="str">
        <f t="shared" si="16"/>
        <v>-</v>
      </c>
      <c r="Q79" s="678"/>
      <c r="R79" s="679" t="str">
        <f t="shared" si="17"/>
        <v>-</v>
      </c>
      <c r="S79" s="680"/>
      <c r="T79" s="678" t="str">
        <f t="shared" si="18"/>
        <v>-</v>
      </c>
      <c r="U79" s="678"/>
      <c r="V79" s="678" t="str">
        <f t="shared" si="19"/>
        <v>-</v>
      </c>
      <c r="W79" s="678"/>
      <c r="X79" s="678" t="str">
        <f t="shared" si="20"/>
        <v>-</v>
      </c>
      <c r="Y79" s="678"/>
      <c r="Z79" s="678">
        <f t="shared" si="21"/>
        <v>3130</v>
      </c>
      <c r="AA79" s="678"/>
      <c r="AB79" s="678" t="str">
        <f t="shared" si="22"/>
        <v>-</v>
      </c>
      <c r="AC79" s="678"/>
      <c r="AD79" s="678" t="str">
        <f t="shared" si="23"/>
        <v>-</v>
      </c>
      <c r="AE79" s="678"/>
      <c r="AF79" s="678">
        <f t="shared" si="24"/>
        <v>3160</v>
      </c>
      <c r="AG79" s="678"/>
      <c r="AH79" s="556">
        <f t="shared" si="25"/>
        <v>3010</v>
      </c>
      <c r="AI79" s="556"/>
      <c r="AJ79" s="144" t="s">
        <v>927</v>
      </c>
      <c r="AK79" s="145">
        <v>3010</v>
      </c>
    </row>
    <row r="80" spans="1:37" s="143" customFormat="1" ht="18" customHeight="1">
      <c r="A80" s="151">
        <f t="shared" si="26"/>
        <v>52</v>
      </c>
      <c r="B80" s="241" t="s">
        <v>226</v>
      </c>
      <c r="C80" s="369" t="s">
        <v>257</v>
      </c>
      <c r="D80" s="242" t="str">
        <f t="shared" si="14"/>
        <v>~220В</v>
      </c>
      <c r="E80" s="553" t="s">
        <v>211</v>
      </c>
      <c r="F80" s="554"/>
      <c r="G80" s="693"/>
      <c r="H80" s="228" t="s">
        <v>218</v>
      </c>
      <c r="I80" s="242">
        <v>1.5</v>
      </c>
      <c r="J80" s="556">
        <f t="shared" si="15"/>
        <v>1000</v>
      </c>
      <c r="K80" s="554"/>
      <c r="L80" s="555"/>
      <c r="M80" s="556">
        <v>0.5</v>
      </c>
      <c r="N80" s="556"/>
      <c r="O80" s="556"/>
      <c r="P80" s="678" t="str">
        <f t="shared" si="16"/>
        <v>-</v>
      </c>
      <c r="Q80" s="678"/>
      <c r="R80" s="679" t="str">
        <f t="shared" si="17"/>
        <v>-</v>
      </c>
      <c r="S80" s="680"/>
      <c r="T80" s="678" t="str">
        <f t="shared" si="18"/>
        <v>-</v>
      </c>
      <c r="U80" s="678"/>
      <c r="V80" s="678" t="str">
        <f t="shared" si="19"/>
        <v>-</v>
      </c>
      <c r="W80" s="678"/>
      <c r="X80" s="678" t="str">
        <f t="shared" si="20"/>
        <v>-</v>
      </c>
      <c r="Y80" s="678"/>
      <c r="Z80" s="678">
        <f t="shared" si="21"/>
        <v>3270</v>
      </c>
      <c r="AA80" s="678"/>
      <c r="AB80" s="678" t="str">
        <f t="shared" si="22"/>
        <v>-</v>
      </c>
      <c r="AC80" s="678"/>
      <c r="AD80" s="678" t="str">
        <f t="shared" si="23"/>
        <v>-</v>
      </c>
      <c r="AE80" s="678"/>
      <c r="AF80" s="678">
        <f t="shared" si="24"/>
        <v>3300</v>
      </c>
      <c r="AG80" s="678"/>
      <c r="AH80" s="556">
        <f t="shared" si="25"/>
        <v>3150</v>
      </c>
      <c r="AI80" s="556"/>
      <c r="AJ80" s="144" t="s">
        <v>927</v>
      </c>
      <c r="AK80" s="145">
        <v>3150</v>
      </c>
    </row>
    <row r="81" spans="1:37" s="143" customFormat="1" ht="18" customHeight="1">
      <c r="A81" s="151">
        <f t="shared" si="26"/>
        <v>53</v>
      </c>
      <c r="B81" s="241" t="s">
        <v>222</v>
      </c>
      <c r="C81" s="369" t="s">
        <v>258</v>
      </c>
      <c r="D81" s="242" t="str">
        <f t="shared" si="14"/>
        <v>~220В</v>
      </c>
      <c r="E81" s="553" t="s">
        <v>211</v>
      </c>
      <c r="F81" s="554"/>
      <c r="G81" s="693"/>
      <c r="H81" s="228" t="s">
        <v>218</v>
      </c>
      <c r="I81" s="242">
        <v>1.5</v>
      </c>
      <c r="J81" s="556">
        <f t="shared" si="15"/>
        <v>1000</v>
      </c>
      <c r="K81" s="554"/>
      <c r="L81" s="555"/>
      <c r="M81" s="556">
        <v>0.5</v>
      </c>
      <c r="N81" s="556"/>
      <c r="O81" s="556"/>
      <c r="P81" s="678" t="str">
        <f t="shared" si="16"/>
        <v>-</v>
      </c>
      <c r="Q81" s="678"/>
      <c r="R81" s="679" t="str">
        <f t="shared" si="17"/>
        <v>-</v>
      </c>
      <c r="S81" s="680"/>
      <c r="T81" s="678" t="str">
        <f t="shared" si="18"/>
        <v>-</v>
      </c>
      <c r="U81" s="678"/>
      <c r="V81" s="678">
        <f t="shared" si="19"/>
        <v>2770</v>
      </c>
      <c r="W81" s="678"/>
      <c r="X81" s="678" t="str">
        <f t="shared" si="20"/>
        <v>-</v>
      </c>
      <c r="Y81" s="678"/>
      <c r="Z81" s="678" t="str">
        <f t="shared" si="21"/>
        <v>-</v>
      </c>
      <c r="AA81" s="678"/>
      <c r="AB81" s="678">
        <f t="shared" si="22"/>
        <v>3150</v>
      </c>
      <c r="AC81" s="678"/>
      <c r="AD81" s="678" t="str">
        <f t="shared" si="23"/>
        <v>-</v>
      </c>
      <c r="AE81" s="678"/>
      <c r="AF81" s="678" t="str">
        <f t="shared" si="24"/>
        <v>-</v>
      </c>
      <c r="AG81" s="678"/>
      <c r="AH81" s="556">
        <f t="shared" si="25"/>
        <v>2950</v>
      </c>
      <c r="AI81" s="556"/>
      <c r="AJ81" s="144" t="s">
        <v>926</v>
      </c>
      <c r="AK81" s="145">
        <v>2953</v>
      </c>
    </row>
    <row r="82" spans="1:37" s="143" customFormat="1" ht="18" customHeight="1">
      <c r="A82" s="151">
        <f t="shared" si="26"/>
        <v>54</v>
      </c>
      <c r="B82" s="241" t="s">
        <v>226</v>
      </c>
      <c r="C82" s="369" t="s">
        <v>258</v>
      </c>
      <c r="D82" s="242" t="str">
        <f t="shared" si="14"/>
        <v>~220В</v>
      </c>
      <c r="E82" s="553" t="s">
        <v>211</v>
      </c>
      <c r="F82" s="554"/>
      <c r="G82" s="693"/>
      <c r="H82" s="228" t="s">
        <v>218</v>
      </c>
      <c r="I82" s="242">
        <v>1.5</v>
      </c>
      <c r="J82" s="556">
        <f t="shared" si="15"/>
        <v>1000</v>
      </c>
      <c r="K82" s="554"/>
      <c r="L82" s="555"/>
      <c r="M82" s="556">
        <v>0.5</v>
      </c>
      <c r="N82" s="556"/>
      <c r="O82" s="556"/>
      <c r="P82" s="678" t="str">
        <f t="shared" si="16"/>
        <v>-</v>
      </c>
      <c r="Q82" s="678"/>
      <c r="R82" s="679" t="str">
        <f t="shared" si="17"/>
        <v>-</v>
      </c>
      <c r="S82" s="680"/>
      <c r="T82" s="678" t="str">
        <f t="shared" si="18"/>
        <v>-</v>
      </c>
      <c r="U82" s="678"/>
      <c r="V82" s="678">
        <f t="shared" si="19"/>
        <v>2470</v>
      </c>
      <c r="W82" s="678"/>
      <c r="X82" s="678" t="str">
        <f t="shared" si="20"/>
        <v>-</v>
      </c>
      <c r="Y82" s="678"/>
      <c r="Z82" s="678" t="str">
        <f t="shared" si="21"/>
        <v>-</v>
      </c>
      <c r="AA82" s="678"/>
      <c r="AB82" s="678">
        <f t="shared" si="22"/>
        <v>2810</v>
      </c>
      <c r="AC82" s="678"/>
      <c r="AD82" s="678" t="str">
        <f t="shared" si="23"/>
        <v>-</v>
      </c>
      <c r="AE82" s="678"/>
      <c r="AF82" s="678" t="str">
        <f t="shared" si="24"/>
        <v>-</v>
      </c>
      <c r="AG82" s="678"/>
      <c r="AH82" s="556">
        <f t="shared" si="25"/>
        <v>2630</v>
      </c>
      <c r="AI82" s="556"/>
      <c r="AJ82" s="144" t="s">
        <v>926</v>
      </c>
      <c r="AK82" s="145">
        <v>2630</v>
      </c>
    </row>
    <row r="83" spans="1:37" s="143" customFormat="1" ht="18" customHeight="1">
      <c r="A83" s="151">
        <f t="shared" si="26"/>
        <v>55</v>
      </c>
      <c r="B83" s="241" t="s">
        <v>193</v>
      </c>
      <c r="C83" s="369" t="s">
        <v>259</v>
      </c>
      <c r="D83" s="242" t="str">
        <f t="shared" si="14"/>
        <v>~220В</v>
      </c>
      <c r="E83" s="553" t="s">
        <v>211</v>
      </c>
      <c r="F83" s="554"/>
      <c r="G83" s="693"/>
      <c r="H83" s="228" t="s">
        <v>218</v>
      </c>
      <c r="I83" s="242">
        <v>1.5</v>
      </c>
      <c r="J83" s="556">
        <f t="shared" si="15"/>
        <v>1000</v>
      </c>
      <c r="K83" s="554"/>
      <c r="L83" s="555"/>
      <c r="M83" s="556">
        <v>0.5</v>
      </c>
      <c r="N83" s="556"/>
      <c r="O83" s="556"/>
      <c r="P83" s="678" t="str">
        <f t="shared" si="16"/>
        <v>-</v>
      </c>
      <c r="Q83" s="678"/>
      <c r="R83" s="679" t="str">
        <f t="shared" si="17"/>
        <v>-</v>
      </c>
      <c r="S83" s="680"/>
      <c r="T83" s="678" t="str">
        <f t="shared" si="18"/>
        <v>-</v>
      </c>
      <c r="U83" s="678"/>
      <c r="V83" s="678" t="str">
        <f t="shared" si="19"/>
        <v>-</v>
      </c>
      <c r="W83" s="678"/>
      <c r="X83" s="678">
        <f t="shared" si="20"/>
        <v>2600</v>
      </c>
      <c r="Y83" s="678"/>
      <c r="Z83" s="678" t="str">
        <f t="shared" si="21"/>
        <v>-</v>
      </c>
      <c r="AA83" s="678"/>
      <c r="AB83" s="678" t="str">
        <f t="shared" si="22"/>
        <v>-</v>
      </c>
      <c r="AC83" s="678"/>
      <c r="AD83" s="678">
        <f t="shared" si="23"/>
        <v>2770</v>
      </c>
      <c r="AE83" s="678"/>
      <c r="AF83" s="678" t="str">
        <f t="shared" si="24"/>
        <v>-</v>
      </c>
      <c r="AG83" s="678"/>
      <c r="AH83" s="556">
        <f t="shared" si="25"/>
        <v>2860</v>
      </c>
      <c r="AI83" s="556"/>
      <c r="AJ83" s="144" t="s">
        <v>920</v>
      </c>
      <c r="AK83" s="145">
        <v>2863</v>
      </c>
    </row>
    <row r="84" spans="1:37" s="143" customFormat="1" ht="18" customHeight="1">
      <c r="A84" s="151">
        <f t="shared" si="26"/>
        <v>56</v>
      </c>
      <c r="B84" s="241" t="s">
        <v>193</v>
      </c>
      <c r="C84" s="369" t="s">
        <v>260</v>
      </c>
      <c r="D84" s="242" t="str">
        <f t="shared" si="14"/>
        <v>~220В</v>
      </c>
      <c r="E84" s="553" t="s">
        <v>211</v>
      </c>
      <c r="F84" s="554"/>
      <c r="G84" s="693"/>
      <c r="H84" s="228" t="s">
        <v>218</v>
      </c>
      <c r="I84" s="242">
        <v>1.5</v>
      </c>
      <c r="J84" s="556">
        <f t="shared" si="15"/>
        <v>1000</v>
      </c>
      <c r="K84" s="554"/>
      <c r="L84" s="555"/>
      <c r="M84" s="556">
        <v>0.5</v>
      </c>
      <c r="N84" s="556"/>
      <c r="O84" s="556"/>
      <c r="P84" s="678" t="str">
        <f t="shared" si="16"/>
        <v>-</v>
      </c>
      <c r="Q84" s="678"/>
      <c r="R84" s="679" t="str">
        <f t="shared" si="17"/>
        <v>-</v>
      </c>
      <c r="S84" s="680"/>
      <c r="T84" s="678" t="str">
        <f t="shared" si="18"/>
        <v>-</v>
      </c>
      <c r="U84" s="678"/>
      <c r="V84" s="678" t="str">
        <f t="shared" si="19"/>
        <v>-</v>
      </c>
      <c r="W84" s="678"/>
      <c r="X84" s="678" t="str">
        <f t="shared" si="20"/>
        <v>-</v>
      </c>
      <c r="Y84" s="678"/>
      <c r="Z84" s="678">
        <f t="shared" si="21"/>
        <v>3000</v>
      </c>
      <c r="AA84" s="678"/>
      <c r="AB84" s="678" t="str">
        <f t="shared" si="22"/>
        <v>-</v>
      </c>
      <c r="AC84" s="678"/>
      <c r="AD84" s="678" t="str">
        <f t="shared" si="23"/>
        <v>-</v>
      </c>
      <c r="AE84" s="678"/>
      <c r="AF84" s="678">
        <f t="shared" si="24"/>
        <v>3030</v>
      </c>
      <c r="AG84" s="678"/>
      <c r="AH84" s="556">
        <f t="shared" si="25"/>
        <v>2880</v>
      </c>
      <c r="AI84" s="556"/>
      <c r="AJ84" s="144" t="s">
        <v>927</v>
      </c>
      <c r="AK84" s="145">
        <v>2888</v>
      </c>
    </row>
    <row r="85" spans="1:37" s="143" customFormat="1" ht="18" customHeight="1">
      <c r="A85" s="151">
        <f t="shared" si="26"/>
        <v>57</v>
      </c>
      <c r="B85" s="241" t="s">
        <v>193</v>
      </c>
      <c r="C85" s="369" t="s">
        <v>261</v>
      </c>
      <c r="D85" s="242" t="str">
        <f t="shared" si="14"/>
        <v>~220В</v>
      </c>
      <c r="E85" s="553" t="s">
        <v>211</v>
      </c>
      <c r="F85" s="554"/>
      <c r="G85" s="693"/>
      <c r="H85" s="228" t="s">
        <v>262</v>
      </c>
      <c r="I85" s="242">
        <v>1.5</v>
      </c>
      <c r="J85" s="556">
        <f t="shared" si="15"/>
        <v>1000</v>
      </c>
      <c r="K85" s="554"/>
      <c r="L85" s="555"/>
      <c r="M85" s="556">
        <v>0.5</v>
      </c>
      <c r="N85" s="556"/>
      <c r="O85" s="556"/>
      <c r="P85" s="678" t="str">
        <f t="shared" si="16"/>
        <v>-</v>
      </c>
      <c r="Q85" s="678"/>
      <c r="R85" s="679" t="str">
        <f t="shared" si="17"/>
        <v>-</v>
      </c>
      <c r="S85" s="680"/>
      <c r="T85" s="678" t="str">
        <f t="shared" si="18"/>
        <v>-</v>
      </c>
      <c r="U85" s="678"/>
      <c r="V85" s="678">
        <f t="shared" si="19"/>
        <v>2610</v>
      </c>
      <c r="W85" s="678"/>
      <c r="X85" s="678" t="str">
        <f t="shared" si="20"/>
        <v>-</v>
      </c>
      <c r="Y85" s="678"/>
      <c r="Z85" s="678" t="str">
        <f t="shared" si="21"/>
        <v>-</v>
      </c>
      <c r="AA85" s="678"/>
      <c r="AB85" s="678">
        <f t="shared" si="22"/>
        <v>2970</v>
      </c>
      <c r="AC85" s="678"/>
      <c r="AD85" s="678" t="str">
        <f t="shared" si="23"/>
        <v>-</v>
      </c>
      <c r="AE85" s="678"/>
      <c r="AF85" s="678" t="str">
        <f t="shared" si="24"/>
        <v>-</v>
      </c>
      <c r="AG85" s="678"/>
      <c r="AH85" s="556">
        <f t="shared" si="25"/>
        <v>2770</v>
      </c>
      <c r="AI85" s="556"/>
      <c r="AJ85" s="144" t="s">
        <v>926</v>
      </c>
      <c r="AK85" s="145">
        <v>2777</v>
      </c>
    </row>
    <row r="86" spans="1:37" s="143" customFormat="1" ht="18" customHeight="1">
      <c r="A86" s="151">
        <f t="shared" si="26"/>
        <v>58</v>
      </c>
      <c r="B86" s="241" t="s">
        <v>193</v>
      </c>
      <c r="C86" s="369" t="s">
        <v>263</v>
      </c>
      <c r="D86" s="242" t="str">
        <f t="shared" si="14"/>
        <v>~380В</v>
      </c>
      <c r="E86" s="553" t="s">
        <v>211</v>
      </c>
      <c r="F86" s="554"/>
      <c r="G86" s="693"/>
      <c r="H86" s="228" t="s">
        <v>196</v>
      </c>
      <c r="I86" s="242">
        <v>10</v>
      </c>
      <c r="J86" s="556">
        <f t="shared" si="15"/>
        <v>1000</v>
      </c>
      <c r="K86" s="554"/>
      <c r="L86" s="555"/>
      <c r="M86" s="556">
        <v>0.5</v>
      </c>
      <c r="N86" s="556"/>
      <c r="O86" s="556"/>
      <c r="P86" s="678">
        <f t="shared" si="16"/>
        <v>3750</v>
      </c>
      <c r="Q86" s="678"/>
      <c r="R86" s="679">
        <f t="shared" si="17"/>
        <v>2930</v>
      </c>
      <c r="S86" s="680"/>
      <c r="T86" s="678">
        <f t="shared" si="18"/>
        <v>3520</v>
      </c>
      <c r="U86" s="678"/>
      <c r="V86" s="678">
        <f t="shared" si="19"/>
        <v>3060</v>
      </c>
      <c r="W86" s="678"/>
      <c r="X86" s="678">
        <f t="shared" si="20"/>
        <v>2960</v>
      </c>
      <c r="Y86" s="678"/>
      <c r="Z86" s="678">
        <f t="shared" si="21"/>
        <v>3390</v>
      </c>
      <c r="AA86" s="678"/>
      <c r="AB86" s="678">
        <f t="shared" si="22"/>
        <v>3490</v>
      </c>
      <c r="AC86" s="678"/>
      <c r="AD86" s="678">
        <f t="shared" si="23"/>
        <v>3160</v>
      </c>
      <c r="AE86" s="678"/>
      <c r="AF86" s="678">
        <f t="shared" si="24"/>
        <v>3420</v>
      </c>
      <c r="AG86" s="678"/>
      <c r="AH86" s="556">
        <f t="shared" si="25"/>
        <v>3260</v>
      </c>
      <c r="AI86" s="556"/>
      <c r="AJ86" s="144" t="s">
        <v>919</v>
      </c>
      <c r="AK86" s="145">
        <v>3263</v>
      </c>
    </row>
    <row r="87" spans="1:37" s="143" customFormat="1" ht="18" customHeight="1">
      <c r="A87" s="151">
        <f t="shared" si="26"/>
        <v>59</v>
      </c>
      <c r="B87" s="241" t="s">
        <v>193</v>
      </c>
      <c r="C87" s="369" t="s">
        <v>264</v>
      </c>
      <c r="D87" s="242" t="str">
        <f t="shared" si="14"/>
        <v>~380В</v>
      </c>
      <c r="E87" s="553" t="s">
        <v>211</v>
      </c>
      <c r="F87" s="554"/>
      <c r="G87" s="693"/>
      <c r="H87" s="228" t="s">
        <v>196</v>
      </c>
      <c r="I87" s="242">
        <v>2.5</v>
      </c>
      <c r="J87" s="556">
        <f t="shared" si="15"/>
        <v>1000</v>
      </c>
      <c r="K87" s="554"/>
      <c r="L87" s="555"/>
      <c r="M87" s="556">
        <v>0.5</v>
      </c>
      <c r="N87" s="556"/>
      <c r="O87" s="556"/>
      <c r="P87" s="678">
        <f t="shared" si="16"/>
        <v>2990</v>
      </c>
      <c r="Q87" s="678"/>
      <c r="R87" s="679">
        <f t="shared" si="17"/>
        <v>2340</v>
      </c>
      <c r="S87" s="680"/>
      <c r="T87" s="678">
        <f t="shared" si="18"/>
        <v>2800</v>
      </c>
      <c r="U87" s="678"/>
      <c r="V87" s="678">
        <f t="shared" si="19"/>
        <v>2440</v>
      </c>
      <c r="W87" s="678"/>
      <c r="X87" s="678">
        <f t="shared" si="20"/>
        <v>2360</v>
      </c>
      <c r="Y87" s="678"/>
      <c r="Z87" s="678">
        <f t="shared" si="21"/>
        <v>2700</v>
      </c>
      <c r="AA87" s="678"/>
      <c r="AB87" s="678">
        <f t="shared" si="22"/>
        <v>2780</v>
      </c>
      <c r="AC87" s="678"/>
      <c r="AD87" s="678">
        <f t="shared" si="23"/>
        <v>2520</v>
      </c>
      <c r="AE87" s="678"/>
      <c r="AF87" s="678">
        <f t="shared" si="24"/>
        <v>2730</v>
      </c>
      <c r="AG87" s="678"/>
      <c r="AH87" s="556">
        <f t="shared" si="25"/>
        <v>2600</v>
      </c>
      <c r="AI87" s="556"/>
      <c r="AJ87" s="144" t="s">
        <v>919</v>
      </c>
      <c r="AK87" s="145">
        <v>2600</v>
      </c>
    </row>
    <row r="88" spans="1:37" s="143" customFormat="1" ht="18" customHeight="1">
      <c r="A88" s="151">
        <f t="shared" si="26"/>
        <v>60</v>
      </c>
      <c r="B88" s="241" t="s">
        <v>193</v>
      </c>
      <c r="C88" s="369" t="s">
        <v>265</v>
      </c>
      <c r="D88" s="242" t="str">
        <f t="shared" si="14"/>
        <v>~380В</v>
      </c>
      <c r="E88" s="553" t="s">
        <v>211</v>
      </c>
      <c r="F88" s="554"/>
      <c r="G88" s="693"/>
      <c r="H88" s="228" t="s">
        <v>196</v>
      </c>
      <c r="I88" s="242">
        <v>2.5</v>
      </c>
      <c r="J88" s="556">
        <f t="shared" si="15"/>
        <v>1000</v>
      </c>
      <c r="K88" s="554"/>
      <c r="L88" s="555"/>
      <c r="M88" s="556">
        <v>0.5</v>
      </c>
      <c r="N88" s="556"/>
      <c r="O88" s="556"/>
      <c r="P88" s="678">
        <f t="shared" si="16"/>
        <v>2760</v>
      </c>
      <c r="Q88" s="678"/>
      <c r="R88" s="679">
        <f t="shared" si="17"/>
        <v>2160</v>
      </c>
      <c r="S88" s="680"/>
      <c r="T88" s="678">
        <f t="shared" si="18"/>
        <v>2590</v>
      </c>
      <c r="U88" s="678"/>
      <c r="V88" s="678">
        <f t="shared" si="19"/>
        <v>2250</v>
      </c>
      <c r="W88" s="678"/>
      <c r="X88" s="678">
        <f t="shared" si="20"/>
        <v>2180</v>
      </c>
      <c r="Y88" s="678"/>
      <c r="Z88" s="678">
        <f t="shared" si="21"/>
        <v>2490</v>
      </c>
      <c r="AA88" s="678"/>
      <c r="AB88" s="678">
        <f t="shared" si="22"/>
        <v>2560</v>
      </c>
      <c r="AC88" s="678"/>
      <c r="AD88" s="678">
        <f t="shared" si="23"/>
        <v>2320</v>
      </c>
      <c r="AE88" s="678"/>
      <c r="AF88" s="678">
        <f t="shared" si="24"/>
        <v>2520</v>
      </c>
      <c r="AG88" s="678"/>
      <c r="AH88" s="556">
        <f t="shared" si="25"/>
        <v>2400</v>
      </c>
      <c r="AI88" s="556"/>
      <c r="AJ88" s="144" t="s">
        <v>919</v>
      </c>
      <c r="AK88" s="145">
        <v>2400</v>
      </c>
    </row>
    <row r="89" spans="1:37" s="143" customFormat="1" ht="18" customHeight="1">
      <c r="A89" s="151">
        <f t="shared" si="26"/>
        <v>61</v>
      </c>
      <c r="B89" s="241" t="s">
        <v>193</v>
      </c>
      <c r="C89" s="369" t="s">
        <v>266</v>
      </c>
      <c r="D89" s="242" t="str">
        <f t="shared" si="14"/>
        <v>~380В</v>
      </c>
      <c r="E89" s="553" t="s">
        <v>211</v>
      </c>
      <c r="F89" s="554"/>
      <c r="G89" s="693"/>
      <c r="H89" s="228" t="s">
        <v>196</v>
      </c>
      <c r="I89" s="242">
        <v>6</v>
      </c>
      <c r="J89" s="556">
        <f t="shared" si="15"/>
        <v>1000</v>
      </c>
      <c r="K89" s="554"/>
      <c r="L89" s="555"/>
      <c r="M89" s="556">
        <v>0.5</v>
      </c>
      <c r="N89" s="556"/>
      <c r="O89" s="556"/>
      <c r="P89" s="678">
        <f t="shared" si="16"/>
        <v>3360</v>
      </c>
      <c r="Q89" s="678"/>
      <c r="R89" s="679">
        <f t="shared" si="17"/>
        <v>2630</v>
      </c>
      <c r="S89" s="680"/>
      <c r="T89" s="678">
        <f t="shared" si="18"/>
        <v>3160</v>
      </c>
      <c r="U89" s="678"/>
      <c r="V89" s="678">
        <f t="shared" si="19"/>
        <v>2750</v>
      </c>
      <c r="W89" s="678"/>
      <c r="X89" s="678">
        <f t="shared" si="20"/>
        <v>2660</v>
      </c>
      <c r="Y89" s="678"/>
      <c r="Z89" s="678">
        <f t="shared" si="21"/>
        <v>3040</v>
      </c>
      <c r="AA89" s="678"/>
      <c r="AB89" s="678">
        <f t="shared" si="22"/>
        <v>3130</v>
      </c>
      <c r="AC89" s="678"/>
      <c r="AD89" s="678">
        <f t="shared" si="23"/>
        <v>2840</v>
      </c>
      <c r="AE89" s="678"/>
      <c r="AF89" s="678">
        <f t="shared" si="24"/>
        <v>3070</v>
      </c>
      <c r="AG89" s="678"/>
      <c r="AH89" s="556">
        <f t="shared" si="25"/>
        <v>2930</v>
      </c>
      <c r="AI89" s="556"/>
      <c r="AJ89" s="144" t="s">
        <v>919</v>
      </c>
      <c r="AK89" s="145">
        <v>2930</v>
      </c>
    </row>
    <row r="90" spans="1:37" s="143" customFormat="1" ht="18" customHeight="1">
      <c r="A90" s="151">
        <f t="shared" si="26"/>
        <v>62</v>
      </c>
      <c r="B90" s="241" t="s">
        <v>193</v>
      </c>
      <c r="C90" s="369" t="s">
        <v>267</v>
      </c>
      <c r="D90" s="242" t="str">
        <f t="shared" si="14"/>
        <v>~380В</v>
      </c>
      <c r="E90" s="553" t="s">
        <v>211</v>
      </c>
      <c r="F90" s="554"/>
      <c r="G90" s="693"/>
      <c r="H90" s="228" t="s">
        <v>196</v>
      </c>
      <c r="I90" s="242">
        <v>6</v>
      </c>
      <c r="J90" s="556">
        <f t="shared" si="15"/>
        <v>1000</v>
      </c>
      <c r="K90" s="554"/>
      <c r="L90" s="555"/>
      <c r="M90" s="556">
        <v>0.5</v>
      </c>
      <c r="N90" s="556"/>
      <c r="O90" s="556"/>
      <c r="P90" s="678">
        <f t="shared" si="16"/>
        <v>3340</v>
      </c>
      <c r="Q90" s="678"/>
      <c r="R90" s="679">
        <f t="shared" si="17"/>
        <v>2610</v>
      </c>
      <c r="S90" s="680"/>
      <c r="T90" s="678">
        <f t="shared" si="18"/>
        <v>3140</v>
      </c>
      <c r="U90" s="678"/>
      <c r="V90" s="678">
        <f t="shared" si="19"/>
        <v>2730</v>
      </c>
      <c r="W90" s="678"/>
      <c r="X90" s="678">
        <f t="shared" si="20"/>
        <v>2640</v>
      </c>
      <c r="Y90" s="678"/>
      <c r="Z90" s="678">
        <f t="shared" si="21"/>
        <v>3020</v>
      </c>
      <c r="AA90" s="678"/>
      <c r="AB90" s="678">
        <f t="shared" si="22"/>
        <v>3110</v>
      </c>
      <c r="AC90" s="678"/>
      <c r="AD90" s="678">
        <f t="shared" si="23"/>
        <v>2820</v>
      </c>
      <c r="AE90" s="678"/>
      <c r="AF90" s="678">
        <f t="shared" si="24"/>
        <v>3050</v>
      </c>
      <c r="AG90" s="678"/>
      <c r="AH90" s="556">
        <f t="shared" si="25"/>
        <v>2910</v>
      </c>
      <c r="AI90" s="556"/>
      <c r="AJ90" s="144" t="s">
        <v>919</v>
      </c>
      <c r="AK90" s="145">
        <v>2910</v>
      </c>
    </row>
    <row r="91" spans="1:37" s="143" customFormat="1" ht="18" customHeight="1">
      <c r="A91" s="151">
        <f t="shared" si="26"/>
        <v>63</v>
      </c>
      <c r="B91" s="241" t="s">
        <v>193</v>
      </c>
      <c r="C91" s="369" t="s">
        <v>268</v>
      </c>
      <c r="D91" s="242" t="str">
        <f t="shared" si="14"/>
        <v>~380В</v>
      </c>
      <c r="E91" s="553" t="s">
        <v>211</v>
      </c>
      <c r="F91" s="554"/>
      <c r="G91" s="693"/>
      <c r="H91" s="228" t="s">
        <v>196</v>
      </c>
      <c r="I91" s="242">
        <v>2.5</v>
      </c>
      <c r="J91" s="556">
        <f t="shared" si="15"/>
        <v>1000</v>
      </c>
      <c r="K91" s="554"/>
      <c r="L91" s="555"/>
      <c r="M91" s="556">
        <v>0.5</v>
      </c>
      <c r="N91" s="556"/>
      <c r="O91" s="556"/>
      <c r="P91" s="678">
        <f t="shared" si="16"/>
        <v>2350</v>
      </c>
      <c r="Q91" s="678"/>
      <c r="R91" s="679">
        <f t="shared" si="17"/>
        <v>1840</v>
      </c>
      <c r="S91" s="680"/>
      <c r="T91" s="678">
        <f t="shared" si="18"/>
        <v>2210</v>
      </c>
      <c r="U91" s="678"/>
      <c r="V91" s="678">
        <f t="shared" si="19"/>
        <v>1920</v>
      </c>
      <c r="W91" s="678"/>
      <c r="X91" s="678">
        <f t="shared" si="20"/>
        <v>1860</v>
      </c>
      <c r="Y91" s="678"/>
      <c r="Z91" s="678">
        <f t="shared" si="21"/>
        <v>2130</v>
      </c>
      <c r="AA91" s="678"/>
      <c r="AB91" s="678">
        <f t="shared" si="22"/>
        <v>2190</v>
      </c>
      <c r="AC91" s="678"/>
      <c r="AD91" s="678">
        <f t="shared" si="23"/>
        <v>1980</v>
      </c>
      <c r="AE91" s="678"/>
      <c r="AF91" s="678">
        <f t="shared" si="24"/>
        <v>2150</v>
      </c>
      <c r="AG91" s="678"/>
      <c r="AH91" s="556">
        <f t="shared" si="25"/>
        <v>2050</v>
      </c>
      <c r="AI91" s="556"/>
      <c r="AJ91" s="144" t="s">
        <v>919</v>
      </c>
      <c r="AK91" s="145">
        <v>2050</v>
      </c>
    </row>
    <row r="92" spans="1:37" s="143" customFormat="1" ht="18" customHeight="1">
      <c r="A92" s="151">
        <f t="shared" si="26"/>
        <v>64</v>
      </c>
      <c r="B92" s="241" t="s">
        <v>193</v>
      </c>
      <c r="C92" s="369" t="s">
        <v>269</v>
      </c>
      <c r="D92" s="242" t="str">
        <f t="shared" si="14"/>
        <v>~380В</v>
      </c>
      <c r="E92" s="553" t="s">
        <v>211</v>
      </c>
      <c r="F92" s="554"/>
      <c r="G92" s="693"/>
      <c r="H92" s="228" t="s">
        <v>196</v>
      </c>
      <c r="I92" s="242">
        <v>4</v>
      </c>
      <c r="J92" s="556">
        <f t="shared" si="15"/>
        <v>1000</v>
      </c>
      <c r="K92" s="554"/>
      <c r="L92" s="555"/>
      <c r="M92" s="556">
        <v>0.5</v>
      </c>
      <c r="N92" s="556"/>
      <c r="O92" s="556"/>
      <c r="P92" s="678">
        <f t="shared" si="16"/>
        <v>2400</v>
      </c>
      <c r="Q92" s="678"/>
      <c r="R92" s="679">
        <f t="shared" si="17"/>
        <v>1880</v>
      </c>
      <c r="S92" s="680"/>
      <c r="T92" s="678">
        <f t="shared" si="18"/>
        <v>2260</v>
      </c>
      <c r="U92" s="678"/>
      <c r="V92" s="678">
        <f t="shared" si="19"/>
        <v>1960</v>
      </c>
      <c r="W92" s="678"/>
      <c r="X92" s="678">
        <f t="shared" si="20"/>
        <v>1900</v>
      </c>
      <c r="Y92" s="678"/>
      <c r="Z92" s="678">
        <f t="shared" si="21"/>
        <v>2170</v>
      </c>
      <c r="AA92" s="678"/>
      <c r="AB92" s="678">
        <f t="shared" si="22"/>
        <v>2240</v>
      </c>
      <c r="AC92" s="678"/>
      <c r="AD92" s="678">
        <f t="shared" si="23"/>
        <v>2030</v>
      </c>
      <c r="AE92" s="678"/>
      <c r="AF92" s="678">
        <f t="shared" si="24"/>
        <v>2190</v>
      </c>
      <c r="AG92" s="678"/>
      <c r="AH92" s="556">
        <f t="shared" si="25"/>
        <v>2090</v>
      </c>
      <c r="AI92" s="556"/>
      <c r="AJ92" s="144" t="s">
        <v>919</v>
      </c>
      <c r="AK92" s="145">
        <v>2094</v>
      </c>
    </row>
    <row r="93" spans="1:37" s="143" customFormat="1" ht="18" customHeight="1">
      <c r="A93" s="151">
        <f t="shared" si="26"/>
        <v>65</v>
      </c>
      <c r="B93" s="241" t="s">
        <v>193</v>
      </c>
      <c r="C93" s="369" t="s">
        <v>270</v>
      </c>
      <c r="D93" s="242" t="str">
        <f t="shared" si="14"/>
        <v>~380В</v>
      </c>
      <c r="E93" s="553" t="s">
        <v>211</v>
      </c>
      <c r="F93" s="554"/>
      <c r="G93" s="693"/>
      <c r="H93" s="228" t="s">
        <v>196</v>
      </c>
      <c r="I93" s="242">
        <v>2.5</v>
      </c>
      <c r="J93" s="556">
        <f t="shared" si="15"/>
        <v>1000</v>
      </c>
      <c r="K93" s="554"/>
      <c r="L93" s="555"/>
      <c r="M93" s="556">
        <v>0.5</v>
      </c>
      <c r="N93" s="556"/>
      <c r="O93" s="556"/>
      <c r="P93" s="678">
        <f t="shared" si="16"/>
        <v>2550</v>
      </c>
      <c r="Q93" s="678"/>
      <c r="R93" s="679">
        <f t="shared" si="17"/>
        <v>1990</v>
      </c>
      <c r="S93" s="680"/>
      <c r="T93" s="678">
        <f t="shared" si="18"/>
        <v>2390</v>
      </c>
      <c r="U93" s="678"/>
      <c r="V93" s="678">
        <f t="shared" si="19"/>
        <v>2080</v>
      </c>
      <c r="W93" s="678"/>
      <c r="X93" s="678">
        <f t="shared" si="20"/>
        <v>2020</v>
      </c>
      <c r="Y93" s="678"/>
      <c r="Z93" s="678">
        <f t="shared" si="21"/>
        <v>2310</v>
      </c>
      <c r="AA93" s="678"/>
      <c r="AB93" s="678">
        <f t="shared" si="22"/>
        <v>2370</v>
      </c>
      <c r="AC93" s="678"/>
      <c r="AD93" s="678">
        <f t="shared" si="23"/>
        <v>2150</v>
      </c>
      <c r="AE93" s="678"/>
      <c r="AF93" s="678">
        <f t="shared" si="24"/>
        <v>2330</v>
      </c>
      <c r="AG93" s="678"/>
      <c r="AH93" s="556">
        <f t="shared" si="25"/>
        <v>2220</v>
      </c>
      <c r="AI93" s="556"/>
      <c r="AJ93" s="144" t="s">
        <v>919</v>
      </c>
      <c r="AK93" s="145">
        <v>2222</v>
      </c>
    </row>
    <row r="94" spans="1:37" s="143" customFormat="1" ht="18" customHeight="1">
      <c r="A94" s="151">
        <f t="shared" si="26"/>
        <v>66</v>
      </c>
      <c r="B94" s="241" t="s">
        <v>193</v>
      </c>
      <c r="C94" s="369" t="s">
        <v>271</v>
      </c>
      <c r="D94" s="242" t="str">
        <f t="shared" si="14"/>
        <v>~380В</v>
      </c>
      <c r="E94" s="553" t="s">
        <v>211</v>
      </c>
      <c r="F94" s="554"/>
      <c r="G94" s="693"/>
      <c r="H94" s="228" t="s">
        <v>196</v>
      </c>
      <c r="I94" s="242">
        <v>2.5</v>
      </c>
      <c r="J94" s="556">
        <f t="shared" si="15"/>
        <v>1000</v>
      </c>
      <c r="K94" s="554"/>
      <c r="L94" s="555"/>
      <c r="M94" s="556">
        <v>0.5</v>
      </c>
      <c r="N94" s="556"/>
      <c r="O94" s="556"/>
      <c r="P94" s="678">
        <f t="shared" si="16"/>
        <v>2710</v>
      </c>
      <c r="Q94" s="678"/>
      <c r="R94" s="679">
        <f t="shared" si="17"/>
        <v>2120</v>
      </c>
      <c r="S94" s="680"/>
      <c r="T94" s="678">
        <f t="shared" si="18"/>
        <v>2550</v>
      </c>
      <c r="U94" s="678"/>
      <c r="V94" s="678">
        <f t="shared" si="19"/>
        <v>2220</v>
      </c>
      <c r="W94" s="678"/>
      <c r="X94" s="678">
        <f t="shared" si="20"/>
        <v>2150</v>
      </c>
      <c r="Y94" s="678"/>
      <c r="Z94" s="678">
        <f t="shared" si="21"/>
        <v>2450</v>
      </c>
      <c r="AA94" s="678"/>
      <c r="AB94" s="678">
        <f t="shared" si="22"/>
        <v>2530</v>
      </c>
      <c r="AC94" s="678"/>
      <c r="AD94" s="678">
        <f t="shared" si="23"/>
        <v>2290</v>
      </c>
      <c r="AE94" s="678"/>
      <c r="AF94" s="678">
        <f t="shared" si="24"/>
        <v>2480</v>
      </c>
      <c r="AG94" s="678"/>
      <c r="AH94" s="556">
        <f t="shared" si="25"/>
        <v>2360</v>
      </c>
      <c r="AI94" s="556"/>
      <c r="AJ94" s="144" t="s">
        <v>919</v>
      </c>
      <c r="AK94" s="145">
        <v>2365</v>
      </c>
    </row>
    <row r="95" spans="1:37" s="143" customFormat="1" ht="18" customHeight="1">
      <c r="A95" s="151">
        <f t="shared" si="26"/>
        <v>67</v>
      </c>
      <c r="B95" s="241" t="s">
        <v>193</v>
      </c>
      <c r="C95" s="369" t="s">
        <v>272</v>
      </c>
      <c r="D95" s="242" t="str">
        <f t="shared" si="14"/>
        <v>~220В</v>
      </c>
      <c r="E95" s="553" t="s">
        <v>211</v>
      </c>
      <c r="F95" s="554"/>
      <c r="G95" s="693"/>
      <c r="H95" s="228" t="s">
        <v>218</v>
      </c>
      <c r="I95" s="242">
        <v>1.5</v>
      </c>
      <c r="J95" s="556">
        <f t="shared" si="15"/>
        <v>1000</v>
      </c>
      <c r="K95" s="554"/>
      <c r="L95" s="555"/>
      <c r="M95" s="556">
        <v>0.5</v>
      </c>
      <c r="N95" s="556"/>
      <c r="O95" s="556"/>
      <c r="P95" s="678" t="str">
        <f t="shared" si="16"/>
        <v>-</v>
      </c>
      <c r="Q95" s="678"/>
      <c r="R95" s="679" t="str">
        <f t="shared" si="17"/>
        <v>-</v>
      </c>
      <c r="S95" s="680"/>
      <c r="T95" s="678" t="str">
        <f t="shared" si="18"/>
        <v>-</v>
      </c>
      <c r="U95" s="678"/>
      <c r="V95" s="678">
        <f t="shared" si="19"/>
        <v>2210</v>
      </c>
      <c r="W95" s="678"/>
      <c r="X95" s="678" t="str">
        <f t="shared" si="20"/>
        <v>-</v>
      </c>
      <c r="Y95" s="678"/>
      <c r="Z95" s="678" t="str">
        <f t="shared" si="21"/>
        <v>-</v>
      </c>
      <c r="AA95" s="678"/>
      <c r="AB95" s="678">
        <f t="shared" si="22"/>
        <v>2520</v>
      </c>
      <c r="AC95" s="678"/>
      <c r="AD95" s="678" t="str">
        <f t="shared" si="23"/>
        <v>-</v>
      </c>
      <c r="AE95" s="678"/>
      <c r="AF95" s="678" t="str">
        <f t="shared" si="24"/>
        <v>-</v>
      </c>
      <c r="AG95" s="678"/>
      <c r="AH95" s="556">
        <f t="shared" si="25"/>
        <v>2350</v>
      </c>
      <c r="AI95" s="556"/>
      <c r="AJ95" s="144" t="s">
        <v>926</v>
      </c>
      <c r="AK95" s="145">
        <v>2356</v>
      </c>
    </row>
    <row r="96" spans="1:37" s="143" customFormat="1" ht="18" customHeight="1">
      <c r="A96" s="151">
        <f t="shared" si="26"/>
        <v>68</v>
      </c>
      <c r="B96" s="241" t="s">
        <v>193</v>
      </c>
      <c r="C96" s="369" t="s">
        <v>273</v>
      </c>
      <c r="D96" s="242" t="str">
        <f t="shared" si="14"/>
        <v>~220В</v>
      </c>
      <c r="E96" s="553" t="s">
        <v>211</v>
      </c>
      <c r="F96" s="554"/>
      <c r="G96" s="693"/>
      <c r="H96" s="228" t="s">
        <v>218</v>
      </c>
      <c r="I96" s="242">
        <v>2.5</v>
      </c>
      <c r="J96" s="556">
        <f t="shared" si="15"/>
        <v>1000</v>
      </c>
      <c r="K96" s="554"/>
      <c r="L96" s="555"/>
      <c r="M96" s="556">
        <v>0.5</v>
      </c>
      <c r="N96" s="556"/>
      <c r="O96" s="556"/>
      <c r="P96" s="678" t="str">
        <f t="shared" si="16"/>
        <v>-</v>
      </c>
      <c r="Q96" s="678"/>
      <c r="R96" s="679" t="str">
        <f t="shared" si="17"/>
        <v>-</v>
      </c>
      <c r="S96" s="680"/>
      <c r="T96" s="678" t="str">
        <f t="shared" si="18"/>
        <v>-</v>
      </c>
      <c r="U96" s="678"/>
      <c r="V96" s="678" t="str">
        <f t="shared" si="19"/>
        <v>-</v>
      </c>
      <c r="W96" s="678"/>
      <c r="X96" s="678" t="str">
        <f t="shared" si="20"/>
        <v>-</v>
      </c>
      <c r="Y96" s="678"/>
      <c r="Z96" s="678">
        <f t="shared" si="21"/>
        <v>2130</v>
      </c>
      <c r="AA96" s="678"/>
      <c r="AB96" s="678" t="str">
        <f t="shared" si="22"/>
        <v>-</v>
      </c>
      <c r="AC96" s="678"/>
      <c r="AD96" s="678" t="str">
        <f t="shared" si="23"/>
        <v>-</v>
      </c>
      <c r="AE96" s="678"/>
      <c r="AF96" s="678">
        <f t="shared" si="24"/>
        <v>2150</v>
      </c>
      <c r="AG96" s="678"/>
      <c r="AH96" s="556">
        <f t="shared" si="25"/>
        <v>2050</v>
      </c>
      <c r="AI96" s="556"/>
      <c r="AJ96" s="144" t="s">
        <v>927</v>
      </c>
      <c r="AK96" s="145">
        <v>2050</v>
      </c>
    </row>
    <row r="97" spans="1:37" s="143" customFormat="1" ht="18" customHeight="1">
      <c r="A97" s="151">
        <f t="shared" si="26"/>
        <v>69</v>
      </c>
      <c r="B97" s="241" t="s">
        <v>193</v>
      </c>
      <c r="C97" s="369" t="s">
        <v>274</v>
      </c>
      <c r="D97" s="242" t="str">
        <f t="shared" si="14"/>
        <v>~220В</v>
      </c>
      <c r="E97" s="553" t="s">
        <v>211</v>
      </c>
      <c r="F97" s="554"/>
      <c r="G97" s="693"/>
      <c r="H97" s="228" t="s">
        <v>218</v>
      </c>
      <c r="I97" s="242">
        <v>2.5</v>
      </c>
      <c r="J97" s="556">
        <f t="shared" si="15"/>
        <v>1000</v>
      </c>
      <c r="K97" s="554"/>
      <c r="L97" s="555"/>
      <c r="M97" s="556">
        <v>0.5</v>
      </c>
      <c r="N97" s="556"/>
      <c r="O97" s="556"/>
      <c r="P97" s="678" t="str">
        <f t="shared" si="16"/>
        <v>-</v>
      </c>
      <c r="Q97" s="678"/>
      <c r="R97" s="679" t="str">
        <f t="shared" si="17"/>
        <v>-</v>
      </c>
      <c r="S97" s="680"/>
      <c r="T97" s="678" t="str">
        <f t="shared" si="18"/>
        <v>-</v>
      </c>
      <c r="U97" s="678"/>
      <c r="V97" s="678" t="str">
        <f t="shared" si="19"/>
        <v>-</v>
      </c>
      <c r="W97" s="678"/>
      <c r="X97" s="678">
        <f t="shared" si="20"/>
        <v>2200</v>
      </c>
      <c r="Y97" s="678"/>
      <c r="Z97" s="678" t="str">
        <f t="shared" si="21"/>
        <v>-</v>
      </c>
      <c r="AA97" s="678"/>
      <c r="AB97" s="678" t="str">
        <f t="shared" si="22"/>
        <v>-</v>
      </c>
      <c r="AC97" s="678"/>
      <c r="AD97" s="678">
        <f t="shared" si="23"/>
        <v>2350</v>
      </c>
      <c r="AE97" s="678"/>
      <c r="AF97" s="678" t="str">
        <f t="shared" si="24"/>
        <v>-</v>
      </c>
      <c r="AG97" s="678"/>
      <c r="AH97" s="556">
        <f t="shared" si="25"/>
        <v>2420</v>
      </c>
      <c r="AI97" s="556"/>
      <c r="AJ97" s="144" t="s">
        <v>920</v>
      </c>
      <c r="AK97" s="145">
        <v>2424</v>
      </c>
    </row>
    <row r="98" spans="1:37" s="143" customFormat="1" ht="18" customHeight="1">
      <c r="A98" s="151">
        <f t="shared" si="26"/>
        <v>70</v>
      </c>
      <c r="B98" s="241" t="s">
        <v>193</v>
      </c>
      <c r="C98" s="369" t="s">
        <v>275</v>
      </c>
      <c r="D98" s="242" t="str">
        <f t="shared" si="14"/>
        <v>~380В</v>
      </c>
      <c r="E98" s="553" t="s">
        <v>211</v>
      </c>
      <c r="F98" s="554"/>
      <c r="G98" s="693"/>
      <c r="H98" s="228" t="s">
        <v>196</v>
      </c>
      <c r="I98" s="242">
        <v>2.5</v>
      </c>
      <c r="J98" s="556">
        <f t="shared" si="15"/>
        <v>1000</v>
      </c>
      <c r="K98" s="554"/>
      <c r="L98" s="555"/>
      <c r="M98" s="556">
        <v>0.5</v>
      </c>
      <c r="N98" s="556"/>
      <c r="O98" s="556"/>
      <c r="P98" s="678">
        <f t="shared" si="16"/>
        <v>2990</v>
      </c>
      <c r="Q98" s="678"/>
      <c r="R98" s="679">
        <f t="shared" si="17"/>
        <v>2340</v>
      </c>
      <c r="S98" s="680"/>
      <c r="T98" s="678">
        <f t="shared" si="18"/>
        <v>2800</v>
      </c>
      <c r="U98" s="678"/>
      <c r="V98" s="678">
        <f t="shared" si="19"/>
        <v>2440</v>
      </c>
      <c r="W98" s="678"/>
      <c r="X98" s="678">
        <f t="shared" si="20"/>
        <v>2360</v>
      </c>
      <c r="Y98" s="678"/>
      <c r="Z98" s="678">
        <f t="shared" si="21"/>
        <v>2700</v>
      </c>
      <c r="AA98" s="678"/>
      <c r="AB98" s="678">
        <f t="shared" si="22"/>
        <v>2780</v>
      </c>
      <c r="AC98" s="678"/>
      <c r="AD98" s="678">
        <f t="shared" si="23"/>
        <v>2520</v>
      </c>
      <c r="AE98" s="678"/>
      <c r="AF98" s="678">
        <f t="shared" si="24"/>
        <v>2730</v>
      </c>
      <c r="AG98" s="678"/>
      <c r="AH98" s="556">
        <f t="shared" si="25"/>
        <v>2600</v>
      </c>
      <c r="AI98" s="556"/>
      <c r="AJ98" s="144" t="s">
        <v>919</v>
      </c>
      <c r="AK98" s="145">
        <v>2600</v>
      </c>
    </row>
    <row r="99" spans="1:37" s="132" customFormat="1" ht="18" customHeight="1">
      <c r="A99" s="69" t="str">
        <f ca="1">'Протокол №503-2'!A58</f>
        <v>АВР</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1"/>
      <c r="AJ99" s="133"/>
      <c r="AK99" s="83"/>
    </row>
    <row r="100" spans="1:37" s="143" customFormat="1" ht="18" customHeight="1">
      <c r="A100" s="151">
        <v>71</v>
      </c>
      <c r="B100" s="691" t="s">
        <v>276</v>
      </c>
      <c r="C100" s="692"/>
      <c r="D100" s="242" t="str">
        <f>IF(AJ100="АВС","~380В","~220В")</f>
        <v>~380В</v>
      </c>
      <c r="E100" s="553" t="s">
        <v>211</v>
      </c>
      <c r="F100" s="554"/>
      <c r="G100" s="693"/>
      <c r="H100" s="228" t="s">
        <v>196</v>
      </c>
      <c r="I100" s="242">
        <v>35</v>
      </c>
      <c r="J100" s="556">
        <f>IF(I100&gt;16,2500,1000)</f>
        <v>2500</v>
      </c>
      <c r="K100" s="554"/>
      <c r="L100" s="555"/>
      <c r="M100" s="556">
        <v>0.5</v>
      </c>
      <c r="N100" s="556"/>
      <c r="O100" s="556"/>
      <c r="P100" s="678">
        <f>IF(AJ100="АВС",TRUNC((AK100+AK100*15/100)/10,0)*10,"-")</f>
        <v>3920</v>
      </c>
      <c r="Q100" s="678"/>
      <c r="R100" s="679">
        <f>IF(AJ100="АВС",TRUNC((AK100-AK100*10/100)/10,0)*10,"-")</f>
        <v>3060</v>
      </c>
      <c r="S100" s="680"/>
      <c r="T100" s="678">
        <f>IF(AJ100="АВС",TRUNC((AK100+AK100*8/100)/10,0)*10,"-")</f>
        <v>3680</v>
      </c>
      <c r="U100" s="678"/>
      <c r="V100" s="678">
        <f>IF(OR(AJ100="АВС",AJ100="А"),TRUNC((AK100-AK100*6/100)/10,0)*10,"-")</f>
        <v>3200</v>
      </c>
      <c r="W100" s="678"/>
      <c r="X100" s="678">
        <f>IF(OR(AJ100="АВС",AJ100="В"),TRUNC((AK100-AK100*9/100)/10,0)*10,"-")</f>
        <v>3100</v>
      </c>
      <c r="Y100" s="678"/>
      <c r="Z100" s="678">
        <f>IF(OR(AJ100="АВС",AJ100="С"),TRUNC((AK100+AK100*4/100)/10,0)*10,"-")</f>
        <v>3540</v>
      </c>
      <c r="AA100" s="678"/>
      <c r="AB100" s="678">
        <f>IF(OR(AJ100="АВС",AJ100="А"),TRUNC((AK100+AK100*7/100)/10,0)*10,"-")</f>
        <v>3640</v>
      </c>
      <c r="AC100" s="678"/>
      <c r="AD100" s="678">
        <f>IF(OR(AJ100="АВС",AJ100="В"),TRUNC((AK100-AK100*3/100)/10,0)*10,"-")</f>
        <v>3300</v>
      </c>
      <c r="AE100" s="678"/>
      <c r="AF100" s="678">
        <f>IF(OR(AJ100="АВС",AJ100="С"),TRUNC((AK100+AK100*5/100)/10,0)*10,"-")</f>
        <v>3580</v>
      </c>
      <c r="AG100" s="678"/>
      <c r="AH100" s="556">
        <f>TRUNC(AK100/10,0)*10</f>
        <v>3410</v>
      </c>
      <c r="AI100" s="556"/>
      <c r="AJ100" s="144" t="s">
        <v>919</v>
      </c>
      <c r="AK100" s="145">
        <v>3410</v>
      </c>
    </row>
    <row r="101" spans="1:37" s="143" customFormat="1" ht="18" customHeight="1">
      <c r="A101" s="151">
        <f ca="1">A100+1</f>
        <v>72</v>
      </c>
      <c r="B101" s="691" t="s">
        <v>277</v>
      </c>
      <c r="C101" s="692"/>
      <c r="D101" s="242" t="str">
        <f>IF(AJ101="АВС","~380В","~220В")</f>
        <v>~380В</v>
      </c>
      <c r="E101" s="553" t="s">
        <v>211</v>
      </c>
      <c r="F101" s="554"/>
      <c r="G101" s="693"/>
      <c r="H101" s="228" t="s">
        <v>208</v>
      </c>
      <c r="I101" s="242">
        <v>10</v>
      </c>
      <c r="J101" s="556">
        <f>IF(I101&gt;16,2500,1000)</f>
        <v>1000</v>
      </c>
      <c r="K101" s="554"/>
      <c r="L101" s="555"/>
      <c r="M101" s="556">
        <v>0.5</v>
      </c>
      <c r="N101" s="556"/>
      <c r="O101" s="556"/>
      <c r="P101" s="678">
        <f>IF(AJ101="АВС",TRUNC((AK101+AK101*15/100)/10,0)*10,"-")</f>
        <v>3490</v>
      </c>
      <c r="Q101" s="678"/>
      <c r="R101" s="679">
        <f>IF(AJ101="АВС",TRUNC((AK101-AK101*10/100)/10,0)*10,"-")</f>
        <v>2730</v>
      </c>
      <c r="S101" s="680"/>
      <c r="T101" s="678">
        <f>IF(AJ101="АВС",TRUNC((AK101+AK101*8/100)/10,0)*10,"-")</f>
        <v>3280</v>
      </c>
      <c r="U101" s="678"/>
      <c r="V101" s="678">
        <f>IF(OR(AJ101="АВС",AJ101="А"),TRUNC((AK101-AK101*6/100)/10,0)*10,"-")</f>
        <v>2850</v>
      </c>
      <c r="W101" s="678"/>
      <c r="X101" s="678">
        <f>IF(OR(AJ101="АВС",AJ101="В"),TRUNC((AK101-AK101*9/100)/10,0)*10,"-")</f>
        <v>2760</v>
      </c>
      <c r="Y101" s="678"/>
      <c r="Z101" s="678">
        <f>IF(OR(AJ101="АВС",AJ101="С"),TRUNC((AK101+AK101*4/100)/10,0)*10,"-")</f>
        <v>3160</v>
      </c>
      <c r="AA101" s="678"/>
      <c r="AB101" s="678" t="s">
        <v>1064</v>
      </c>
      <c r="AC101" s="678"/>
      <c r="AD101" s="678" t="s">
        <v>1064</v>
      </c>
      <c r="AE101" s="678"/>
      <c r="AF101" s="678" t="s">
        <v>1064</v>
      </c>
      <c r="AG101" s="678"/>
      <c r="AH101" s="678" t="s">
        <v>1064</v>
      </c>
      <c r="AI101" s="678"/>
      <c r="AJ101" s="144" t="s">
        <v>919</v>
      </c>
      <c r="AK101" s="145">
        <v>3042</v>
      </c>
    </row>
    <row r="102" spans="1:37" s="132" customFormat="1" ht="18" customHeight="1">
      <c r="A102" s="69" t="str">
        <f ca="1">'Протокол №503-2'!A120</f>
        <v>УЭРМ-4 (2÷22 этажи)</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1"/>
      <c r="AJ102" s="133"/>
      <c r="AK102" s="83"/>
    </row>
    <row r="103" spans="1:37" s="143" customFormat="1" ht="18" customHeight="1">
      <c r="A103" s="151">
        <v>73</v>
      </c>
      <c r="B103" s="691" t="s">
        <v>278</v>
      </c>
      <c r="C103" s="692"/>
      <c r="D103" s="242" t="str">
        <f t="shared" ref="D103:D123" si="27">IF(AJ103="АВС","~380В","~220В")</f>
        <v>~380В</v>
      </c>
      <c r="E103" s="553" t="s">
        <v>212</v>
      </c>
      <c r="F103" s="554"/>
      <c r="G103" s="693"/>
      <c r="H103" s="228" t="s">
        <v>196</v>
      </c>
      <c r="I103" s="242">
        <v>4</v>
      </c>
      <c r="J103" s="556">
        <f t="shared" ref="J103:J123" si="28">IF(I103&gt;16,2500,1000)</f>
        <v>1000</v>
      </c>
      <c r="K103" s="554"/>
      <c r="L103" s="555"/>
      <c r="M103" s="556">
        <v>0.5</v>
      </c>
      <c r="N103" s="556"/>
      <c r="O103" s="556"/>
      <c r="P103" s="678">
        <f t="shared" ref="P103:P123" si="29">IF(AJ103="АВС",TRUNC((AK103+AK103*15/100)/10,0)*10,"-")</f>
        <v>2180</v>
      </c>
      <c r="Q103" s="678"/>
      <c r="R103" s="679">
        <f t="shared" ref="R103:R123" si="30">IF(AJ103="АВС",TRUNC((AK103-AK103*10/100)/10,0)*10,"-")</f>
        <v>1710</v>
      </c>
      <c r="S103" s="680"/>
      <c r="T103" s="678">
        <f t="shared" ref="T103:T123" si="31">IF(AJ103="АВС",TRUNC((AK103+AK103*8/100)/10,0)*10,"-")</f>
        <v>2050</v>
      </c>
      <c r="U103" s="678"/>
      <c r="V103" s="678">
        <f t="shared" ref="V103:V123" si="32">IF(OR(AJ103="АВС",AJ103="А"),TRUNC((AK103-AK103*6/100)/10,0)*10,"-")</f>
        <v>1780</v>
      </c>
      <c r="W103" s="678"/>
      <c r="X103" s="678">
        <f t="shared" ref="X103:X123" si="33">IF(OR(AJ103="АВС",AJ103="В"),TRUNC((AK103-AK103*9/100)/10,0)*10,"-")</f>
        <v>1720</v>
      </c>
      <c r="Y103" s="678"/>
      <c r="Z103" s="678">
        <f t="shared" ref="Z103:Z123" si="34">IF(OR(AJ103="АВС",AJ103="С"),TRUNC((AK103+AK103*4/100)/10,0)*10,"-")</f>
        <v>1970</v>
      </c>
      <c r="AA103" s="678"/>
      <c r="AB103" s="678">
        <f t="shared" ref="AB103:AB123" si="35">IF(OR(AJ103="АВС",AJ103="А"),TRUNC((AK103+AK103*7/100)/10,0)*10,"-")</f>
        <v>2030</v>
      </c>
      <c r="AC103" s="678"/>
      <c r="AD103" s="678">
        <f t="shared" ref="AD103:AD123" si="36">IF(OR(AJ103="АВС",AJ103="В"),TRUNC((AK103-AK103*3/100)/10,0)*10,"-")</f>
        <v>1840</v>
      </c>
      <c r="AE103" s="678"/>
      <c r="AF103" s="678">
        <f t="shared" ref="AF103:AF123" si="37">IF(OR(AJ103="АВС",AJ103="С"),TRUNC((AK103+AK103*5/100)/10,0)*10,"-")</f>
        <v>1990</v>
      </c>
      <c r="AG103" s="678"/>
      <c r="AH103" s="556">
        <f t="shared" ref="AH103:AH123" si="38">TRUNC(AK103/10,0)*10</f>
        <v>1900</v>
      </c>
      <c r="AI103" s="556"/>
      <c r="AJ103" s="144" t="s">
        <v>919</v>
      </c>
      <c r="AK103" s="145">
        <v>1900</v>
      </c>
    </row>
    <row r="104" spans="1:37" s="143" customFormat="1" ht="18" customHeight="1">
      <c r="A104" s="151">
        <f t="shared" ref="A104:A123" si="39">A103+1</f>
        <v>74</v>
      </c>
      <c r="B104" s="691" t="s">
        <v>279</v>
      </c>
      <c r="C104" s="692"/>
      <c r="D104" s="242" t="str">
        <f t="shared" si="27"/>
        <v>~380В</v>
      </c>
      <c r="E104" s="553" t="s">
        <v>212</v>
      </c>
      <c r="F104" s="554"/>
      <c r="G104" s="693"/>
      <c r="H104" s="228" t="s">
        <v>196</v>
      </c>
      <c r="I104" s="242">
        <v>4</v>
      </c>
      <c r="J104" s="556">
        <f t="shared" si="28"/>
        <v>1000</v>
      </c>
      <c r="K104" s="554"/>
      <c r="L104" s="555"/>
      <c r="M104" s="556">
        <v>0.5</v>
      </c>
      <c r="N104" s="556"/>
      <c r="O104" s="556"/>
      <c r="P104" s="678">
        <f t="shared" si="29"/>
        <v>2120</v>
      </c>
      <c r="Q104" s="678"/>
      <c r="R104" s="679">
        <f t="shared" si="30"/>
        <v>1660</v>
      </c>
      <c r="S104" s="680"/>
      <c r="T104" s="678">
        <f t="shared" si="31"/>
        <v>1990</v>
      </c>
      <c r="U104" s="678"/>
      <c r="V104" s="678">
        <f t="shared" si="32"/>
        <v>1730</v>
      </c>
      <c r="W104" s="678"/>
      <c r="X104" s="678">
        <f t="shared" si="33"/>
        <v>1680</v>
      </c>
      <c r="Y104" s="678"/>
      <c r="Z104" s="678">
        <f t="shared" si="34"/>
        <v>1920</v>
      </c>
      <c r="AA104" s="678"/>
      <c r="AB104" s="678">
        <f t="shared" si="35"/>
        <v>1970</v>
      </c>
      <c r="AC104" s="678"/>
      <c r="AD104" s="678">
        <f t="shared" si="36"/>
        <v>1790</v>
      </c>
      <c r="AE104" s="678"/>
      <c r="AF104" s="678">
        <f t="shared" si="37"/>
        <v>1940</v>
      </c>
      <c r="AG104" s="678"/>
      <c r="AH104" s="556">
        <f t="shared" si="38"/>
        <v>1850</v>
      </c>
      <c r="AI104" s="556"/>
      <c r="AJ104" s="144" t="s">
        <v>919</v>
      </c>
      <c r="AK104" s="145">
        <v>1850</v>
      </c>
    </row>
    <row r="105" spans="1:37" s="143" customFormat="1" ht="18" customHeight="1">
      <c r="A105" s="151">
        <f t="shared" si="39"/>
        <v>75</v>
      </c>
      <c r="B105" s="691" t="s">
        <v>280</v>
      </c>
      <c r="C105" s="692"/>
      <c r="D105" s="242" t="str">
        <f t="shared" si="27"/>
        <v>~380В</v>
      </c>
      <c r="E105" s="553" t="s">
        <v>212</v>
      </c>
      <c r="F105" s="554"/>
      <c r="G105" s="693"/>
      <c r="H105" s="228" t="s">
        <v>196</v>
      </c>
      <c r="I105" s="242">
        <v>4</v>
      </c>
      <c r="J105" s="556">
        <f t="shared" si="28"/>
        <v>1000</v>
      </c>
      <c r="K105" s="554"/>
      <c r="L105" s="555"/>
      <c r="M105" s="556">
        <v>0.5</v>
      </c>
      <c r="N105" s="556"/>
      <c r="O105" s="556"/>
      <c r="P105" s="678">
        <f t="shared" si="29"/>
        <v>2210</v>
      </c>
      <c r="Q105" s="678"/>
      <c r="R105" s="679">
        <f t="shared" si="30"/>
        <v>1730</v>
      </c>
      <c r="S105" s="680"/>
      <c r="T105" s="678">
        <f t="shared" si="31"/>
        <v>2080</v>
      </c>
      <c r="U105" s="678"/>
      <c r="V105" s="678">
        <f t="shared" si="32"/>
        <v>1810</v>
      </c>
      <c r="W105" s="678"/>
      <c r="X105" s="678">
        <f t="shared" si="33"/>
        <v>1750</v>
      </c>
      <c r="Y105" s="678"/>
      <c r="Z105" s="678">
        <f t="shared" si="34"/>
        <v>2000</v>
      </c>
      <c r="AA105" s="678"/>
      <c r="AB105" s="678">
        <f t="shared" si="35"/>
        <v>2060</v>
      </c>
      <c r="AC105" s="678"/>
      <c r="AD105" s="678">
        <f t="shared" si="36"/>
        <v>1870</v>
      </c>
      <c r="AE105" s="678"/>
      <c r="AF105" s="678">
        <f t="shared" si="37"/>
        <v>2020</v>
      </c>
      <c r="AG105" s="678"/>
      <c r="AH105" s="556">
        <f t="shared" si="38"/>
        <v>1930</v>
      </c>
      <c r="AI105" s="556"/>
      <c r="AJ105" s="144" t="s">
        <v>919</v>
      </c>
      <c r="AK105" s="145">
        <v>1930</v>
      </c>
    </row>
    <row r="106" spans="1:37" s="143" customFormat="1" ht="18" customHeight="1">
      <c r="A106" s="151">
        <f t="shared" si="39"/>
        <v>76</v>
      </c>
      <c r="B106" s="691" t="s">
        <v>281</v>
      </c>
      <c r="C106" s="692"/>
      <c r="D106" s="242" t="str">
        <f t="shared" si="27"/>
        <v>~380В</v>
      </c>
      <c r="E106" s="553" t="s">
        <v>212</v>
      </c>
      <c r="F106" s="554"/>
      <c r="G106" s="693"/>
      <c r="H106" s="228" t="s">
        <v>196</v>
      </c>
      <c r="I106" s="242">
        <v>4</v>
      </c>
      <c r="J106" s="556">
        <f t="shared" si="28"/>
        <v>1000</v>
      </c>
      <c r="K106" s="554"/>
      <c r="L106" s="555"/>
      <c r="M106" s="556">
        <v>0.5</v>
      </c>
      <c r="N106" s="556"/>
      <c r="O106" s="556"/>
      <c r="P106" s="678">
        <f t="shared" si="29"/>
        <v>2310</v>
      </c>
      <c r="Q106" s="678"/>
      <c r="R106" s="679">
        <f t="shared" si="30"/>
        <v>1800</v>
      </c>
      <c r="S106" s="680"/>
      <c r="T106" s="678">
        <f t="shared" si="31"/>
        <v>2170</v>
      </c>
      <c r="U106" s="678"/>
      <c r="V106" s="678">
        <f t="shared" si="32"/>
        <v>1880</v>
      </c>
      <c r="W106" s="678"/>
      <c r="X106" s="678">
        <f t="shared" si="33"/>
        <v>1820</v>
      </c>
      <c r="Y106" s="678"/>
      <c r="Z106" s="678">
        <f t="shared" si="34"/>
        <v>2090</v>
      </c>
      <c r="AA106" s="678"/>
      <c r="AB106" s="678">
        <f t="shared" si="35"/>
        <v>2150</v>
      </c>
      <c r="AC106" s="678"/>
      <c r="AD106" s="678">
        <f t="shared" si="36"/>
        <v>1940</v>
      </c>
      <c r="AE106" s="678"/>
      <c r="AF106" s="678">
        <f t="shared" si="37"/>
        <v>2110</v>
      </c>
      <c r="AG106" s="678"/>
      <c r="AH106" s="556">
        <f t="shared" si="38"/>
        <v>2010</v>
      </c>
      <c r="AI106" s="556"/>
      <c r="AJ106" s="144" t="s">
        <v>919</v>
      </c>
      <c r="AK106" s="145">
        <v>2010</v>
      </c>
    </row>
    <row r="107" spans="1:37" s="143" customFormat="1" ht="18" customHeight="1">
      <c r="A107" s="151">
        <f t="shared" si="39"/>
        <v>77</v>
      </c>
      <c r="B107" s="691" t="s">
        <v>282</v>
      </c>
      <c r="C107" s="692"/>
      <c r="D107" s="242" t="str">
        <f t="shared" si="27"/>
        <v>~380В</v>
      </c>
      <c r="E107" s="553" t="s">
        <v>212</v>
      </c>
      <c r="F107" s="554"/>
      <c r="G107" s="693"/>
      <c r="H107" s="228" t="s">
        <v>196</v>
      </c>
      <c r="I107" s="242">
        <v>4</v>
      </c>
      <c r="J107" s="556">
        <f t="shared" si="28"/>
        <v>1000</v>
      </c>
      <c r="K107" s="554"/>
      <c r="L107" s="555"/>
      <c r="M107" s="556">
        <v>0.5</v>
      </c>
      <c r="N107" s="556"/>
      <c r="O107" s="556"/>
      <c r="P107" s="678">
        <f t="shared" si="29"/>
        <v>2000</v>
      </c>
      <c r="Q107" s="678"/>
      <c r="R107" s="679">
        <f t="shared" si="30"/>
        <v>1560</v>
      </c>
      <c r="S107" s="680"/>
      <c r="T107" s="678">
        <f t="shared" si="31"/>
        <v>1880</v>
      </c>
      <c r="U107" s="678"/>
      <c r="V107" s="678">
        <f t="shared" si="32"/>
        <v>1630</v>
      </c>
      <c r="W107" s="678"/>
      <c r="X107" s="678">
        <f t="shared" si="33"/>
        <v>1580</v>
      </c>
      <c r="Y107" s="678"/>
      <c r="Z107" s="678">
        <f t="shared" si="34"/>
        <v>1810</v>
      </c>
      <c r="AA107" s="678"/>
      <c r="AB107" s="678">
        <f t="shared" si="35"/>
        <v>1860</v>
      </c>
      <c r="AC107" s="678"/>
      <c r="AD107" s="678">
        <f t="shared" si="36"/>
        <v>1680</v>
      </c>
      <c r="AE107" s="678"/>
      <c r="AF107" s="678">
        <f t="shared" si="37"/>
        <v>1820</v>
      </c>
      <c r="AG107" s="678"/>
      <c r="AH107" s="556">
        <f t="shared" si="38"/>
        <v>1740</v>
      </c>
      <c r="AI107" s="556"/>
      <c r="AJ107" s="144" t="s">
        <v>919</v>
      </c>
      <c r="AK107" s="145">
        <v>1741</v>
      </c>
    </row>
    <row r="108" spans="1:37" s="143" customFormat="1" ht="18" customHeight="1">
      <c r="A108" s="151">
        <f t="shared" si="39"/>
        <v>78</v>
      </c>
      <c r="B108" s="691" t="s">
        <v>283</v>
      </c>
      <c r="C108" s="692"/>
      <c r="D108" s="242" t="str">
        <f t="shared" si="27"/>
        <v>~380В</v>
      </c>
      <c r="E108" s="553" t="s">
        <v>212</v>
      </c>
      <c r="F108" s="554"/>
      <c r="G108" s="693"/>
      <c r="H108" s="228" t="s">
        <v>196</v>
      </c>
      <c r="I108" s="242">
        <v>4</v>
      </c>
      <c r="J108" s="556">
        <f t="shared" si="28"/>
        <v>1000</v>
      </c>
      <c r="K108" s="554"/>
      <c r="L108" s="555"/>
      <c r="M108" s="556">
        <v>0.5</v>
      </c>
      <c r="N108" s="556"/>
      <c r="O108" s="556"/>
      <c r="P108" s="678">
        <f t="shared" si="29"/>
        <v>1750</v>
      </c>
      <c r="Q108" s="678"/>
      <c r="R108" s="679">
        <f t="shared" si="30"/>
        <v>1370</v>
      </c>
      <c r="S108" s="680"/>
      <c r="T108" s="678">
        <f t="shared" si="31"/>
        <v>1640</v>
      </c>
      <c r="U108" s="678"/>
      <c r="V108" s="678">
        <f t="shared" si="32"/>
        <v>1430</v>
      </c>
      <c r="W108" s="678"/>
      <c r="X108" s="678">
        <f t="shared" si="33"/>
        <v>1380</v>
      </c>
      <c r="Y108" s="678"/>
      <c r="Z108" s="678">
        <f t="shared" si="34"/>
        <v>1580</v>
      </c>
      <c r="AA108" s="678"/>
      <c r="AB108" s="678">
        <f t="shared" si="35"/>
        <v>1620</v>
      </c>
      <c r="AC108" s="678"/>
      <c r="AD108" s="678">
        <f t="shared" si="36"/>
        <v>1470</v>
      </c>
      <c r="AE108" s="678"/>
      <c r="AF108" s="678">
        <f t="shared" si="37"/>
        <v>1590</v>
      </c>
      <c r="AG108" s="678"/>
      <c r="AH108" s="556">
        <f t="shared" si="38"/>
        <v>1520</v>
      </c>
      <c r="AI108" s="556"/>
      <c r="AJ108" s="144" t="s">
        <v>919</v>
      </c>
      <c r="AK108" s="145">
        <v>1523</v>
      </c>
    </row>
    <row r="109" spans="1:37" s="143" customFormat="1" ht="18" customHeight="1">
      <c r="A109" s="151">
        <f t="shared" si="39"/>
        <v>79</v>
      </c>
      <c r="B109" s="691" t="s">
        <v>284</v>
      </c>
      <c r="C109" s="692"/>
      <c r="D109" s="242" t="str">
        <f t="shared" si="27"/>
        <v>~380В</v>
      </c>
      <c r="E109" s="553" t="s">
        <v>212</v>
      </c>
      <c r="F109" s="554"/>
      <c r="G109" s="693"/>
      <c r="H109" s="228" t="s">
        <v>196</v>
      </c>
      <c r="I109" s="242">
        <v>4</v>
      </c>
      <c r="J109" s="556">
        <f t="shared" si="28"/>
        <v>1000</v>
      </c>
      <c r="K109" s="554"/>
      <c r="L109" s="555"/>
      <c r="M109" s="556">
        <v>0.5</v>
      </c>
      <c r="N109" s="556"/>
      <c r="O109" s="556"/>
      <c r="P109" s="678">
        <f t="shared" si="29"/>
        <v>2320</v>
      </c>
      <c r="Q109" s="678"/>
      <c r="R109" s="679">
        <f t="shared" si="30"/>
        <v>1810</v>
      </c>
      <c r="S109" s="680"/>
      <c r="T109" s="678">
        <f t="shared" si="31"/>
        <v>2180</v>
      </c>
      <c r="U109" s="678"/>
      <c r="V109" s="678">
        <f t="shared" si="32"/>
        <v>1890</v>
      </c>
      <c r="W109" s="678"/>
      <c r="X109" s="678">
        <f t="shared" si="33"/>
        <v>1830</v>
      </c>
      <c r="Y109" s="678"/>
      <c r="Z109" s="678">
        <f t="shared" si="34"/>
        <v>2100</v>
      </c>
      <c r="AA109" s="678"/>
      <c r="AB109" s="678">
        <f t="shared" si="35"/>
        <v>2160</v>
      </c>
      <c r="AC109" s="678"/>
      <c r="AD109" s="678">
        <f t="shared" si="36"/>
        <v>1950</v>
      </c>
      <c r="AE109" s="678"/>
      <c r="AF109" s="678">
        <f t="shared" si="37"/>
        <v>2120</v>
      </c>
      <c r="AG109" s="678"/>
      <c r="AH109" s="556">
        <f t="shared" si="38"/>
        <v>2020</v>
      </c>
      <c r="AI109" s="556"/>
      <c r="AJ109" s="144" t="s">
        <v>919</v>
      </c>
      <c r="AK109" s="145">
        <v>2020</v>
      </c>
    </row>
    <row r="110" spans="1:37" s="143" customFormat="1" ht="18" customHeight="1">
      <c r="A110" s="151">
        <f t="shared" si="39"/>
        <v>80</v>
      </c>
      <c r="B110" s="691" t="s">
        <v>285</v>
      </c>
      <c r="C110" s="692"/>
      <c r="D110" s="242" t="str">
        <f t="shared" si="27"/>
        <v>~380В</v>
      </c>
      <c r="E110" s="553" t="s">
        <v>212</v>
      </c>
      <c r="F110" s="554"/>
      <c r="G110" s="693"/>
      <c r="H110" s="228" t="s">
        <v>196</v>
      </c>
      <c r="I110" s="242">
        <v>4</v>
      </c>
      <c r="J110" s="556">
        <f t="shared" si="28"/>
        <v>1000</v>
      </c>
      <c r="K110" s="554"/>
      <c r="L110" s="555"/>
      <c r="M110" s="556">
        <v>0.5</v>
      </c>
      <c r="N110" s="556"/>
      <c r="O110" s="556"/>
      <c r="P110" s="678">
        <f t="shared" si="29"/>
        <v>1860</v>
      </c>
      <c r="Q110" s="678"/>
      <c r="R110" s="679">
        <f t="shared" si="30"/>
        <v>1450</v>
      </c>
      <c r="S110" s="680"/>
      <c r="T110" s="678">
        <f t="shared" si="31"/>
        <v>1740</v>
      </c>
      <c r="U110" s="678"/>
      <c r="V110" s="678">
        <f t="shared" si="32"/>
        <v>1520</v>
      </c>
      <c r="W110" s="678"/>
      <c r="X110" s="678">
        <f t="shared" si="33"/>
        <v>1470</v>
      </c>
      <c r="Y110" s="678"/>
      <c r="Z110" s="678">
        <f t="shared" si="34"/>
        <v>1680</v>
      </c>
      <c r="AA110" s="678"/>
      <c r="AB110" s="678">
        <f t="shared" si="35"/>
        <v>1730</v>
      </c>
      <c r="AC110" s="678"/>
      <c r="AD110" s="678">
        <f t="shared" si="36"/>
        <v>1570</v>
      </c>
      <c r="AE110" s="678"/>
      <c r="AF110" s="678">
        <f t="shared" si="37"/>
        <v>1700</v>
      </c>
      <c r="AG110" s="678"/>
      <c r="AH110" s="556">
        <f t="shared" si="38"/>
        <v>1620</v>
      </c>
      <c r="AI110" s="556"/>
      <c r="AJ110" s="144" t="s">
        <v>919</v>
      </c>
      <c r="AK110" s="145">
        <v>1620</v>
      </c>
    </row>
    <row r="111" spans="1:37" s="143" customFormat="1" ht="18" customHeight="1">
      <c r="A111" s="151">
        <f t="shared" si="39"/>
        <v>81</v>
      </c>
      <c r="B111" s="691" t="s">
        <v>286</v>
      </c>
      <c r="C111" s="692"/>
      <c r="D111" s="242" t="str">
        <f t="shared" si="27"/>
        <v>~380В</v>
      </c>
      <c r="E111" s="553" t="s">
        <v>212</v>
      </c>
      <c r="F111" s="554"/>
      <c r="G111" s="693"/>
      <c r="H111" s="228" t="s">
        <v>196</v>
      </c>
      <c r="I111" s="242">
        <v>4</v>
      </c>
      <c r="J111" s="556">
        <f t="shared" si="28"/>
        <v>1000</v>
      </c>
      <c r="K111" s="554"/>
      <c r="L111" s="555"/>
      <c r="M111" s="556">
        <v>0.5</v>
      </c>
      <c r="N111" s="556"/>
      <c r="O111" s="556"/>
      <c r="P111" s="678">
        <f t="shared" si="29"/>
        <v>2040</v>
      </c>
      <c r="Q111" s="678"/>
      <c r="R111" s="679">
        <f t="shared" si="30"/>
        <v>1600</v>
      </c>
      <c r="S111" s="680"/>
      <c r="T111" s="678">
        <f t="shared" si="31"/>
        <v>1920</v>
      </c>
      <c r="U111" s="678"/>
      <c r="V111" s="678">
        <f t="shared" si="32"/>
        <v>1670</v>
      </c>
      <c r="W111" s="678"/>
      <c r="X111" s="678">
        <f t="shared" si="33"/>
        <v>1610</v>
      </c>
      <c r="Y111" s="678"/>
      <c r="Z111" s="678">
        <f t="shared" si="34"/>
        <v>1850</v>
      </c>
      <c r="AA111" s="678"/>
      <c r="AB111" s="678">
        <f t="shared" si="35"/>
        <v>1900</v>
      </c>
      <c r="AC111" s="678"/>
      <c r="AD111" s="678">
        <f t="shared" si="36"/>
        <v>1720</v>
      </c>
      <c r="AE111" s="678"/>
      <c r="AF111" s="678">
        <f t="shared" si="37"/>
        <v>1860</v>
      </c>
      <c r="AG111" s="678"/>
      <c r="AH111" s="556">
        <f t="shared" si="38"/>
        <v>1780</v>
      </c>
      <c r="AI111" s="556"/>
      <c r="AJ111" s="144" t="s">
        <v>919</v>
      </c>
      <c r="AK111" s="145">
        <v>1780</v>
      </c>
    </row>
    <row r="112" spans="1:37" s="143" customFormat="1" ht="18" customHeight="1">
      <c r="A112" s="151">
        <f t="shared" si="39"/>
        <v>82</v>
      </c>
      <c r="B112" s="691" t="s">
        <v>287</v>
      </c>
      <c r="C112" s="692"/>
      <c r="D112" s="242" t="str">
        <f t="shared" si="27"/>
        <v>~380В</v>
      </c>
      <c r="E112" s="553" t="s">
        <v>212</v>
      </c>
      <c r="F112" s="554"/>
      <c r="G112" s="693"/>
      <c r="H112" s="228" t="s">
        <v>196</v>
      </c>
      <c r="I112" s="242">
        <v>4</v>
      </c>
      <c r="J112" s="556">
        <f t="shared" si="28"/>
        <v>1000</v>
      </c>
      <c r="K112" s="554"/>
      <c r="L112" s="555"/>
      <c r="M112" s="556">
        <v>0.5</v>
      </c>
      <c r="N112" s="556"/>
      <c r="O112" s="556"/>
      <c r="P112" s="678">
        <f t="shared" si="29"/>
        <v>2240</v>
      </c>
      <c r="Q112" s="678"/>
      <c r="R112" s="679">
        <f t="shared" si="30"/>
        <v>1750</v>
      </c>
      <c r="S112" s="680"/>
      <c r="T112" s="678">
        <f t="shared" si="31"/>
        <v>2100</v>
      </c>
      <c r="U112" s="678"/>
      <c r="V112" s="678">
        <f t="shared" si="32"/>
        <v>1830</v>
      </c>
      <c r="W112" s="678"/>
      <c r="X112" s="678">
        <f t="shared" si="33"/>
        <v>1770</v>
      </c>
      <c r="Y112" s="678"/>
      <c r="Z112" s="678">
        <f t="shared" si="34"/>
        <v>2020</v>
      </c>
      <c r="AA112" s="678"/>
      <c r="AB112" s="678">
        <f t="shared" si="35"/>
        <v>2080</v>
      </c>
      <c r="AC112" s="678"/>
      <c r="AD112" s="678">
        <f t="shared" si="36"/>
        <v>1890</v>
      </c>
      <c r="AE112" s="678"/>
      <c r="AF112" s="678">
        <f t="shared" si="37"/>
        <v>2040</v>
      </c>
      <c r="AG112" s="678"/>
      <c r="AH112" s="556">
        <f t="shared" si="38"/>
        <v>1950</v>
      </c>
      <c r="AI112" s="556"/>
      <c r="AJ112" s="144" t="s">
        <v>919</v>
      </c>
      <c r="AK112" s="145">
        <v>1950</v>
      </c>
    </row>
    <row r="113" spans="1:37" s="143" customFormat="1" ht="18" customHeight="1">
      <c r="A113" s="151">
        <f t="shared" si="39"/>
        <v>83</v>
      </c>
      <c r="B113" s="691" t="s">
        <v>288</v>
      </c>
      <c r="C113" s="692"/>
      <c r="D113" s="242" t="str">
        <f t="shared" si="27"/>
        <v>~380В</v>
      </c>
      <c r="E113" s="553" t="s">
        <v>212</v>
      </c>
      <c r="F113" s="554"/>
      <c r="G113" s="693"/>
      <c r="H113" s="228" t="s">
        <v>196</v>
      </c>
      <c r="I113" s="242">
        <v>4</v>
      </c>
      <c r="J113" s="556">
        <f t="shared" si="28"/>
        <v>1000</v>
      </c>
      <c r="K113" s="554"/>
      <c r="L113" s="555"/>
      <c r="M113" s="556">
        <v>0.5</v>
      </c>
      <c r="N113" s="556"/>
      <c r="O113" s="556"/>
      <c r="P113" s="678">
        <f t="shared" si="29"/>
        <v>2410</v>
      </c>
      <c r="Q113" s="678"/>
      <c r="R113" s="679">
        <f t="shared" si="30"/>
        <v>1890</v>
      </c>
      <c r="S113" s="680"/>
      <c r="T113" s="678">
        <f t="shared" si="31"/>
        <v>2260</v>
      </c>
      <c r="U113" s="678"/>
      <c r="V113" s="678">
        <f t="shared" si="32"/>
        <v>1970</v>
      </c>
      <c r="W113" s="678"/>
      <c r="X113" s="678">
        <f t="shared" si="33"/>
        <v>1910</v>
      </c>
      <c r="Y113" s="678"/>
      <c r="Z113" s="678">
        <f t="shared" si="34"/>
        <v>2180</v>
      </c>
      <c r="AA113" s="678"/>
      <c r="AB113" s="678">
        <f t="shared" si="35"/>
        <v>2240</v>
      </c>
      <c r="AC113" s="678"/>
      <c r="AD113" s="678">
        <f t="shared" si="36"/>
        <v>2030</v>
      </c>
      <c r="AE113" s="678"/>
      <c r="AF113" s="678">
        <f t="shared" si="37"/>
        <v>2200</v>
      </c>
      <c r="AG113" s="678"/>
      <c r="AH113" s="556">
        <f t="shared" si="38"/>
        <v>2100</v>
      </c>
      <c r="AI113" s="556"/>
      <c r="AJ113" s="144" t="s">
        <v>919</v>
      </c>
      <c r="AK113" s="145">
        <v>2100</v>
      </c>
    </row>
    <row r="114" spans="1:37" s="143" customFormat="1" ht="18" customHeight="1">
      <c r="A114" s="151">
        <f t="shared" si="39"/>
        <v>84</v>
      </c>
      <c r="B114" s="691" t="s">
        <v>289</v>
      </c>
      <c r="C114" s="692"/>
      <c r="D114" s="242" t="str">
        <f t="shared" si="27"/>
        <v>~380В</v>
      </c>
      <c r="E114" s="553" t="s">
        <v>212</v>
      </c>
      <c r="F114" s="554"/>
      <c r="G114" s="693"/>
      <c r="H114" s="228" t="s">
        <v>196</v>
      </c>
      <c r="I114" s="242">
        <v>4</v>
      </c>
      <c r="J114" s="556">
        <f t="shared" si="28"/>
        <v>1000</v>
      </c>
      <c r="K114" s="554"/>
      <c r="L114" s="555"/>
      <c r="M114" s="556">
        <v>0.5</v>
      </c>
      <c r="N114" s="556"/>
      <c r="O114" s="556"/>
      <c r="P114" s="678">
        <f t="shared" si="29"/>
        <v>2530</v>
      </c>
      <c r="Q114" s="678"/>
      <c r="R114" s="679">
        <f t="shared" si="30"/>
        <v>1980</v>
      </c>
      <c r="S114" s="680"/>
      <c r="T114" s="678">
        <f t="shared" si="31"/>
        <v>2370</v>
      </c>
      <c r="U114" s="678"/>
      <c r="V114" s="678">
        <f t="shared" si="32"/>
        <v>2060</v>
      </c>
      <c r="W114" s="678"/>
      <c r="X114" s="678">
        <f t="shared" si="33"/>
        <v>2000</v>
      </c>
      <c r="Y114" s="678"/>
      <c r="Z114" s="678">
        <f t="shared" si="34"/>
        <v>2280</v>
      </c>
      <c r="AA114" s="678"/>
      <c r="AB114" s="678">
        <f t="shared" si="35"/>
        <v>2350</v>
      </c>
      <c r="AC114" s="678"/>
      <c r="AD114" s="678">
        <f t="shared" si="36"/>
        <v>2130</v>
      </c>
      <c r="AE114" s="678"/>
      <c r="AF114" s="678">
        <f t="shared" si="37"/>
        <v>2310</v>
      </c>
      <c r="AG114" s="678"/>
      <c r="AH114" s="556">
        <f t="shared" si="38"/>
        <v>2200</v>
      </c>
      <c r="AI114" s="556"/>
      <c r="AJ114" s="144" t="s">
        <v>919</v>
      </c>
      <c r="AK114" s="145">
        <v>2200</v>
      </c>
    </row>
    <row r="115" spans="1:37" s="143" customFormat="1" ht="18" customHeight="1">
      <c r="A115" s="151">
        <f t="shared" si="39"/>
        <v>85</v>
      </c>
      <c r="B115" s="691" t="s">
        <v>290</v>
      </c>
      <c r="C115" s="692"/>
      <c r="D115" s="242" t="str">
        <f t="shared" si="27"/>
        <v>~380В</v>
      </c>
      <c r="E115" s="553" t="s">
        <v>212</v>
      </c>
      <c r="F115" s="554"/>
      <c r="G115" s="693"/>
      <c r="H115" s="228" t="s">
        <v>196</v>
      </c>
      <c r="I115" s="242">
        <v>4</v>
      </c>
      <c r="J115" s="556">
        <f t="shared" si="28"/>
        <v>1000</v>
      </c>
      <c r="K115" s="554"/>
      <c r="L115" s="555"/>
      <c r="M115" s="556">
        <v>0.5</v>
      </c>
      <c r="N115" s="556"/>
      <c r="O115" s="556"/>
      <c r="P115" s="678">
        <f t="shared" si="29"/>
        <v>2500</v>
      </c>
      <c r="Q115" s="678"/>
      <c r="R115" s="679">
        <f t="shared" si="30"/>
        <v>1960</v>
      </c>
      <c r="S115" s="680"/>
      <c r="T115" s="678">
        <f t="shared" si="31"/>
        <v>2350</v>
      </c>
      <c r="U115" s="678"/>
      <c r="V115" s="678">
        <f t="shared" si="32"/>
        <v>2040</v>
      </c>
      <c r="W115" s="678"/>
      <c r="X115" s="678">
        <f t="shared" si="33"/>
        <v>1980</v>
      </c>
      <c r="Y115" s="678"/>
      <c r="Z115" s="678">
        <f t="shared" si="34"/>
        <v>2260</v>
      </c>
      <c r="AA115" s="678"/>
      <c r="AB115" s="678">
        <f t="shared" si="35"/>
        <v>2330</v>
      </c>
      <c r="AC115" s="678"/>
      <c r="AD115" s="678">
        <f t="shared" si="36"/>
        <v>2110</v>
      </c>
      <c r="AE115" s="678"/>
      <c r="AF115" s="678">
        <f t="shared" si="37"/>
        <v>2280</v>
      </c>
      <c r="AG115" s="678"/>
      <c r="AH115" s="556">
        <f t="shared" si="38"/>
        <v>2180</v>
      </c>
      <c r="AI115" s="556"/>
      <c r="AJ115" s="144" t="s">
        <v>919</v>
      </c>
      <c r="AK115" s="145">
        <v>2180</v>
      </c>
    </row>
    <row r="116" spans="1:37" s="143" customFormat="1" ht="18" customHeight="1">
      <c r="A116" s="151">
        <f t="shared" si="39"/>
        <v>86</v>
      </c>
      <c r="B116" s="691" t="s">
        <v>291</v>
      </c>
      <c r="C116" s="692"/>
      <c r="D116" s="242" t="str">
        <f t="shared" si="27"/>
        <v>~380В</v>
      </c>
      <c r="E116" s="553" t="s">
        <v>212</v>
      </c>
      <c r="F116" s="554"/>
      <c r="G116" s="693"/>
      <c r="H116" s="228" t="s">
        <v>196</v>
      </c>
      <c r="I116" s="242">
        <v>4</v>
      </c>
      <c r="J116" s="556">
        <f t="shared" si="28"/>
        <v>1000</v>
      </c>
      <c r="K116" s="554"/>
      <c r="L116" s="555"/>
      <c r="M116" s="556">
        <v>0.5</v>
      </c>
      <c r="N116" s="556"/>
      <c r="O116" s="556"/>
      <c r="P116" s="678">
        <f t="shared" si="29"/>
        <v>2210</v>
      </c>
      <c r="Q116" s="678"/>
      <c r="R116" s="679">
        <f t="shared" si="30"/>
        <v>1730</v>
      </c>
      <c r="S116" s="680"/>
      <c r="T116" s="678">
        <f t="shared" si="31"/>
        <v>2080</v>
      </c>
      <c r="U116" s="678"/>
      <c r="V116" s="678">
        <f t="shared" si="32"/>
        <v>1810</v>
      </c>
      <c r="W116" s="678"/>
      <c r="X116" s="678">
        <f t="shared" si="33"/>
        <v>1750</v>
      </c>
      <c r="Y116" s="678"/>
      <c r="Z116" s="678">
        <f t="shared" si="34"/>
        <v>2000</v>
      </c>
      <c r="AA116" s="678"/>
      <c r="AB116" s="678">
        <f t="shared" si="35"/>
        <v>2060</v>
      </c>
      <c r="AC116" s="678"/>
      <c r="AD116" s="678">
        <f t="shared" si="36"/>
        <v>1870</v>
      </c>
      <c r="AE116" s="678"/>
      <c r="AF116" s="678">
        <f t="shared" si="37"/>
        <v>2020</v>
      </c>
      <c r="AG116" s="678"/>
      <c r="AH116" s="556">
        <f t="shared" si="38"/>
        <v>1930</v>
      </c>
      <c r="AI116" s="556"/>
      <c r="AJ116" s="144" t="s">
        <v>919</v>
      </c>
      <c r="AK116" s="145">
        <v>1930</v>
      </c>
    </row>
    <row r="117" spans="1:37" s="143" customFormat="1" ht="18" customHeight="1">
      <c r="A117" s="151">
        <f t="shared" si="39"/>
        <v>87</v>
      </c>
      <c r="B117" s="691" t="s">
        <v>292</v>
      </c>
      <c r="C117" s="692"/>
      <c r="D117" s="242" t="str">
        <f t="shared" si="27"/>
        <v>~380В</v>
      </c>
      <c r="E117" s="553" t="s">
        <v>212</v>
      </c>
      <c r="F117" s="554"/>
      <c r="G117" s="693"/>
      <c r="H117" s="228" t="s">
        <v>196</v>
      </c>
      <c r="I117" s="242">
        <v>4</v>
      </c>
      <c r="J117" s="556">
        <f t="shared" si="28"/>
        <v>1000</v>
      </c>
      <c r="K117" s="554"/>
      <c r="L117" s="555"/>
      <c r="M117" s="556">
        <v>0.5</v>
      </c>
      <c r="N117" s="556"/>
      <c r="O117" s="556"/>
      <c r="P117" s="678">
        <f t="shared" si="29"/>
        <v>2130</v>
      </c>
      <c r="Q117" s="678"/>
      <c r="R117" s="679">
        <f t="shared" si="30"/>
        <v>1670</v>
      </c>
      <c r="S117" s="680"/>
      <c r="T117" s="678">
        <f t="shared" si="31"/>
        <v>2000</v>
      </c>
      <c r="U117" s="678"/>
      <c r="V117" s="678">
        <f t="shared" si="32"/>
        <v>1740</v>
      </c>
      <c r="W117" s="678"/>
      <c r="X117" s="678">
        <f t="shared" si="33"/>
        <v>1680</v>
      </c>
      <c r="Y117" s="678"/>
      <c r="Z117" s="678">
        <f t="shared" si="34"/>
        <v>1930</v>
      </c>
      <c r="AA117" s="678"/>
      <c r="AB117" s="678">
        <f t="shared" si="35"/>
        <v>1980</v>
      </c>
      <c r="AC117" s="678"/>
      <c r="AD117" s="678">
        <f t="shared" si="36"/>
        <v>1800</v>
      </c>
      <c r="AE117" s="678"/>
      <c r="AF117" s="678">
        <f t="shared" si="37"/>
        <v>1940</v>
      </c>
      <c r="AG117" s="678"/>
      <c r="AH117" s="556">
        <f t="shared" si="38"/>
        <v>1850</v>
      </c>
      <c r="AI117" s="556"/>
      <c r="AJ117" s="144" t="s">
        <v>919</v>
      </c>
      <c r="AK117" s="145">
        <v>1856</v>
      </c>
    </row>
    <row r="118" spans="1:37" s="143" customFormat="1" ht="18" customHeight="1">
      <c r="A118" s="151">
        <f t="shared" si="39"/>
        <v>88</v>
      </c>
      <c r="B118" s="691" t="s">
        <v>293</v>
      </c>
      <c r="C118" s="692"/>
      <c r="D118" s="242" t="str">
        <f t="shared" si="27"/>
        <v>~380В</v>
      </c>
      <c r="E118" s="553" t="s">
        <v>212</v>
      </c>
      <c r="F118" s="554"/>
      <c r="G118" s="693"/>
      <c r="H118" s="228" t="s">
        <v>196</v>
      </c>
      <c r="I118" s="242">
        <v>4</v>
      </c>
      <c r="J118" s="556">
        <f t="shared" si="28"/>
        <v>1000</v>
      </c>
      <c r="K118" s="554"/>
      <c r="L118" s="555"/>
      <c r="M118" s="556">
        <v>0.5</v>
      </c>
      <c r="N118" s="556"/>
      <c r="O118" s="556"/>
      <c r="P118" s="678">
        <f t="shared" si="29"/>
        <v>1860</v>
      </c>
      <c r="Q118" s="678"/>
      <c r="R118" s="679">
        <f t="shared" si="30"/>
        <v>1450</v>
      </c>
      <c r="S118" s="680"/>
      <c r="T118" s="678">
        <f t="shared" si="31"/>
        <v>1740</v>
      </c>
      <c r="U118" s="678"/>
      <c r="V118" s="678">
        <f t="shared" si="32"/>
        <v>1520</v>
      </c>
      <c r="W118" s="678"/>
      <c r="X118" s="678">
        <f t="shared" si="33"/>
        <v>1470</v>
      </c>
      <c r="Y118" s="678"/>
      <c r="Z118" s="678">
        <f t="shared" si="34"/>
        <v>1680</v>
      </c>
      <c r="AA118" s="678"/>
      <c r="AB118" s="678">
        <f t="shared" si="35"/>
        <v>1730</v>
      </c>
      <c r="AC118" s="678"/>
      <c r="AD118" s="678">
        <f t="shared" si="36"/>
        <v>1570</v>
      </c>
      <c r="AE118" s="678"/>
      <c r="AF118" s="678">
        <f t="shared" si="37"/>
        <v>1700</v>
      </c>
      <c r="AG118" s="678"/>
      <c r="AH118" s="556">
        <f t="shared" si="38"/>
        <v>1620</v>
      </c>
      <c r="AI118" s="556"/>
      <c r="AJ118" s="144" t="s">
        <v>919</v>
      </c>
      <c r="AK118" s="145">
        <v>1620</v>
      </c>
    </row>
    <row r="119" spans="1:37" s="143" customFormat="1" ht="18" customHeight="1">
      <c r="A119" s="151">
        <f t="shared" si="39"/>
        <v>89</v>
      </c>
      <c r="B119" s="691" t="s">
        <v>294</v>
      </c>
      <c r="C119" s="692"/>
      <c r="D119" s="242" t="str">
        <f t="shared" si="27"/>
        <v>~380В</v>
      </c>
      <c r="E119" s="553" t="s">
        <v>212</v>
      </c>
      <c r="F119" s="554"/>
      <c r="G119" s="693"/>
      <c r="H119" s="228" t="s">
        <v>196</v>
      </c>
      <c r="I119" s="242">
        <v>4</v>
      </c>
      <c r="J119" s="556">
        <f t="shared" si="28"/>
        <v>1000</v>
      </c>
      <c r="K119" s="554"/>
      <c r="L119" s="555"/>
      <c r="M119" s="556">
        <v>0.5</v>
      </c>
      <c r="N119" s="556"/>
      <c r="O119" s="556"/>
      <c r="P119" s="678">
        <f t="shared" si="29"/>
        <v>2080</v>
      </c>
      <c r="Q119" s="678"/>
      <c r="R119" s="679">
        <f t="shared" si="30"/>
        <v>1620</v>
      </c>
      <c r="S119" s="680"/>
      <c r="T119" s="678">
        <f t="shared" si="31"/>
        <v>1950</v>
      </c>
      <c r="U119" s="678"/>
      <c r="V119" s="678">
        <f t="shared" si="32"/>
        <v>1700</v>
      </c>
      <c r="W119" s="678"/>
      <c r="X119" s="678">
        <f t="shared" si="33"/>
        <v>1640</v>
      </c>
      <c r="Y119" s="678"/>
      <c r="Z119" s="678">
        <f t="shared" si="34"/>
        <v>1880</v>
      </c>
      <c r="AA119" s="678"/>
      <c r="AB119" s="678">
        <f t="shared" si="35"/>
        <v>1930</v>
      </c>
      <c r="AC119" s="678"/>
      <c r="AD119" s="678">
        <f t="shared" si="36"/>
        <v>1750</v>
      </c>
      <c r="AE119" s="678"/>
      <c r="AF119" s="678">
        <f t="shared" si="37"/>
        <v>1900</v>
      </c>
      <c r="AG119" s="678"/>
      <c r="AH119" s="556">
        <f t="shared" si="38"/>
        <v>1810</v>
      </c>
      <c r="AI119" s="556"/>
      <c r="AJ119" s="144" t="s">
        <v>919</v>
      </c>
      <c r="AK119" s="145">
        <v>1810</v>
      </c>
    </row>
    <row r="120" spans="1:37" s="143" customFormat="1" ht="18" customHeight="1">
      <c r="A120" s="151">
        <f t="shared" si="39"/>
        <v>90</v>
      </c>
      <c r="B120" s="691" t="s">
        <v>295</v>
      </c>
      <c r="C120" s="692"/>
      <c r="D120" s="242" t="str">
        <f t="shared" si="27"/>
        <v>~380В</v>
      </c>
      <c r="E120" s="553" t="s">
        <v>212</v>
      </c>
      <c r="F120" s="554"/>
      <c r="G120" s="693"/>
      <c r="H120" s="228" t="s">
        <v>196</v>
      </c>
      <c r="I120" s="242">
        <v>4</v>
      </c>
      <c r="J120" s="556">
        <f t="shared" si="28"/>
        <v>1000</v>
      </c>
      <c r="K120" s="554"/>
      <c r="L120" s="555"/>
      <c r="M120" s="556">
        <v>0.5</v>
      </c>
      <c r="N120" s="556"/>
      <c r="O120" s="556"/>
      <c r="P120" s="678">
        <f t="shared" si="29"/>
        <v>2300</v>
      </c>
      <c r="Q120" s="678"/>
      <c r="R120" s="679">
        <f t="shared" si="30"/>
        <v>1800</v>
      </c>
      <c r="S120" s="680"/>
      <c r="T120" s="678">
        <f t="shared" si="31"/>
        <v>2160</v>
      </c>
      <c r="U120" s="678"/>
      <c r="V120" s="678">
        <f t="shared" si="32"/>
        <v>1880</v>
      </c>
      <c r="W120" s="678"/>
      <c r="X120" s="678">
        <f t="shared" si="33"/>
        <v>1820</v>
      </c>
      <c r="Y120" s="678"/>
      <c r="Z120" s="678">
        <f t="shared" si="34"/>
        <v>2080</v>
      </c>
      <c r="AA120" s="678"/>
      <c r="AB120" s="678">
        <f t="shared" si="35"/>
        <v>2140</v>
      </c>
      <c r="AC120" s="678"/>
      <c r="AD120" s="678">
        <f t="shared" si="36"/>
        <v>1940</v>
      </c>
      <c r="AE120" s="678"/>
      <c r="AF120" s="678">
        <f t="shared" si="37"/>
        <v>2100</v>
      </c>
      <c r="AG120" s="678"/>
      <c r="AH120" s="556">
        <f t="shared" si="38"/>
        <v>2000</v>
      </c>
      <c r="AI120" s="556"/>
      <c r="AJ120" s="144" t="s">
        <v>919</v>
      </c>
      <c r="AK120" s="145">
        <v>2000</v>
      </c>
    </row>
    <row r="121" spans="1:37" s="143" customFormat="1" ht="18" customHeight="1">
      <c r="A121" s="151">
        <f t="shared" si="39"/>
        <v>91</v>
      </c>
      <c r="B121" s="691" t="s">
        <v>296</v>
      </c>
      <c r="C121" s="692"/>
      <c r="D121" s="242" t="str">
        <f t="shared" si="27"/>
        <v>~380В</v>
      </c>
      <c r="E121" s="553" t="s">
        <v>212</v>
      </c>
      <c r="F121" s="554"/>
      <c r="G121" s="693"/>
      <c r="H121" s="228" t="s">
        <v>196</v>
      </c>
      <c r="I121" s="242">
        <v>4</v>
      </c>
      <c r="J121" s="556">
        <f t="shared" si="28"/>
        <v>1000</v>
      </c>
      <c r="K121" s="554"/>
      <c r="L121" s="555"/>
      <c r="M121" s="556">
        <v>0.5</v>
      </c>
      <c r="N121" s="556"/>
      <c r="O121" s="556"/>
      <c r="P121" s="678">
        <f t="shared" si="29"/>
        <v>1490</v>
      </c>
      <c r="Q121" s="678"/>
      <c r="R121" s="679">
        <f t="shared" si="30"/>
        <v>1170</v>
      </c>
      <c r="S121" s="680"/>
      <c r="T121" s="678">
        <f t="shared" si="31"/>
        <v>1400</v>
      </c>
      <c r="U121" s="678"/>
      <c r="V121" s="678">
        <f t="shared" si="32"/>
        <v>1220</v>
      </c>
      <c r="W121" s="678"/>
      <c r="X121" s="678">
        <f t="shared" si="33"/>
        <v>1180</v>
      </c>
      <c r="Y121" s="678"/>
      <c r="Z121" s="678">
        <f t="shared" si="34"/>
        <v>1350</v>
      </c>
      <c r="AA121" s="678"/>
      <c r="AB121" s="678">
        <f t="shared" si="35"/>
        <v>1390</v>
      </c>
      <c r="AC121" s="678"/>
      <c r="AD121" s="678">
        <f t="shared" si="36"/>
        <v>1260</v>
      </c>
      <c r="AE121" s="678"/>
      <c r="AF121" s="678">
        <f t="shared" si="37"/>
        <v>1360</v>
      </c>
      <c r="AG121" s="678"/>
      <c r="AH121" s="556">
        <f t="shared" si="38"/>
        <v>1300</v>
      </c>
      <c r="AI121" s="556"/>
      <c r="AJ121" s="144" t="s">
        <v>919</v>
      </c>
      <c r="AK121" s="145">
        <v>1300</v>
      </c>
    </row>
    <row r="122" spans="1:37" s="143" customFormat="1" ht="18" customHeight="1">
      <c r="A122" s="151">
        <f t="shared" si="39"/>
        <v>92</v>
      </c>
      <c r="B122" s="691" t="s">
        <v>297</v>
      </c>
      <c r="C122" s="692"/>
      <c r="D122" s="242" t="str">
        <f t="shared" si="27"/>
        <v>~380В</v>
      </c>
      <c r="E122" s="553" t="s">
        <v>212</v>
      </c>
      <c r="F122" s="554"/>
      <c r="G122" s="693"/>
      <c r="H122" s="228" t="s">
        <v>196</v>
      </c>
      <c r="I122" s="242">
        <v>4</v>
      </c>
      <c r="J122" s="556">
        <f t="shared" si="28"/>
        <v>1000</v>
      </c>
      <c r="K122" s="554"/>
      <c r="L122" s="555"/>
      <c r="M122" s="556">
        <v>0.5</v>
      </c>
      <c r="N122" s="556"/>
      <c r="O122" s="556"/>
      <c r="P122" s="678">
        <f t="shared" si="29"/>
        <v>1830</v>
      </c>
      <c r="Q122" s="678"/>
      <c r="R122" s="679">
        <f t="shared" si="30"/>
        <v>1430</v>
      </c>
      <c r="S122" s="680"/>
      <c r="T122" s="678">
        <f t="shared" si="31"/>
        <v>1720</v>
      </c>
      <c r="U122" s="678"/>
      <c r="V122" s="678">
        <f t="shared" si="32"/>
        <v>1500</v>
      </c>
      <c r="W122" s="678"/>
      <c r="X122" s="678">
        <f t="shared" si="33"/>
        <v>1450</v>
      </c>
      <c r="Y122" s="678"/>
      <c r="Z122" s="678">
        <f t="shared" si="34"/>
        <v>1650</v>
      </c>
      <c r="AA122" s="678"/>
      <c r="AB122" s="678">
        <f t="shared" si="35"/>
        <v>1700</v>
      </c>
      <c r="AC122" s="678"/>
      <c r="AD122" s="678">
        <f t="shared" si="36"/>
        <v>1540</v>
      </c>
      <c r="AE122" s="678"/>
      <c r="AF122" s="678">
        <f t="shared" si="37"/>
        <v>1670</v>
      </c>
      <c r="AG122" s="678"/>
      <c r="AH122" s="556">
        <f t="shared" si="38"/>
        <v>1590</v>
      </c>
      <c r="AI122" s="556"/>
      <c r="AJ122" s="144" t="s">
        <v>919</v>
      </c>
      <c r="AK122" s="145">
        <v>1596</v>
      </c>
    </row>
    <row r="123" spans="1:37" s="143" customFormat="1" ht="18" customHeight="1">
      <c r="A123" s="151">
        <f t="shared" si="39"/>
        <v>93</v>
      </c>
      <c r="B123" s="691" t="s">
        <v>298</v>
      </c>
      <c r="C123" s="692"/>
      <c r="D123" s="242" t="str">
        <f t="shared" si="27"/>
        <v>~380В</v>
      </c>
      <c r="E123" s="553" t="s">
        <v>212</v>
      </c>
      <c r="F123" s="554"/>
      <c r="G123" s="693"/>
      <c r="H123" s="228" t="s">
        <v>196</v>
      </c>
      <c r="I123" s="242">
        <v>4</v>
      </c>
      <c r="J123" s="556">
        <f t="shared" si="28"/>
        <v>1000</v>
      </c>
      <c r="K123" s="554"/>
      <c r="L123" s="555"/>
      <c r="M123" s="556">
        <v>0.5</v>
      </c>
      <c r="N123" s="556"/>
      <c r="O123" s="556"/>
      <c r="P123" s="678">
        <f t="shared" si="29"/>
        <v>2170</v>
      </c>
      <c r="Q123" s="678"/>
      <c r="R123" s="679">
        <f t="shared" si="30"/>
        <v>1690</v>
      </c>
      <c r="S123" s="680"/>
      <c r="T123" s="678">
        <f t="shared" si="31"/>
        <v>2030</v>
      </c>
      <c r="U123" s="678"/>
      <c r="V123" s="678">
        <f t="shared" si="32"/>
        <v>1770</v>
      </c>
      <c r="W123" s="678"/>
      <c r="X123" s="678">
        <f t="shared" si="33"/>
        <v>1710</v>
      </c>
      <c r="Y123" s="678"/>
      <c r="Z123" s="678">
        <f t="shared" si="34"/>
        <v>1960</v>
      </c>
      <c r="AA123" s="678"/>
      <c r="AB123" s="678">
        <f t="shared" si="35"/>
        <v>2020</v>
      </c>
      <c r="AC123" s="678"/>
      <c r="AD123" s="678">
        <f t="shared" si="36"/>
        <v>1830</v>
      </c>
      <c r="AE123" s="678"/>
      <c r="AF123" s="678">
        <f t="shared" si="37"/>
        <v>1980</v>
      </c>
      <c r="AG123" s="678"/>
      <c r="AH123" s="556">
        <f t="shared" si="38"/>
        <v>1880</v>
      </c>
      <c r="AI123" s="556"/>
      <c r="AJ123" s="144" t="s">
        <v>919</v>
      </c>
      <c r="AK123" s="145">
        <v>1888</v>
      </c>
    </row>
    <row r="124" spans="1:37" s="132" customFormat="1" ht="18" customHeight="1">
      <c r="A124" s="69" t="str">
        <f ca="1">'Протокол №503-2'!A68</f>
        <v>ЩНО</v>
      </c>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1"/>
      <c r="AJ124" s="133"/>
      <c r="AK124" s="83"/>
    </row>
    <row r="125" spans="1:37" s="143" customFormat="1" ht="18" customHeight="1">
      <c r="A125" s="151">
        <v>94</v>
      </c>
      <c r="B125" s="241" t="s">
        <v>193</v>
      </c>
      <c r="C125" s="369" t="s">
        <v>194</v>
      </c>
      <c r="D125" s="242" t="str">
        <f>IF(AJ125="АВС","~380В","~220В")</f>
        <v>~380В</v>
      </c>
      <c r="E125" s="553" t="s">
        <v>299</v>
      </c>
      <c r="F125" s="554"/>
      <c r="G125" s="229" t="str">
        <f>IF(OR(E125="ПВС",E125="ПУНП",E125="ПУГНП",E125="ШВВП"),"*"," ")</f>
        <v xml:space="preserve"> </v>
      </c>
      <c r="H125" s="228" t="s">
        <v>196</v>
      </c>
      <c r="I125" s="242">
        <v>10</v>
      </c>
      <c r="J125" s="556">
        <v>2500</v>
      </c>
      <c r="K125" s="554"/>
      <c r="L125" s="555"/>
      <c r="M125" s="556">
        <v>0.5</v>
      </c>
      <c r="N125" s="556"/>
      <c r="O125" s="556"/>
      <c r="P125" s="678">
        <f>IF(AJ125="АВС",TRUNC((AK125+AK125*15/100)/10,0)*10,"-")</f>
        <v>3130</v>
      </c>
      <c r="Q125" s="678"/>
      <c r="R125" s="679">
        <f>IF(AJ125="АВС",TRUNC((AK125-AK125*10/100)/10,0)*10,"-")</f>
        <v>2450</v>
      </c>
      <c r="S125" s="680"/>
      <c r="T125" s="678">
        <f>IF(AJ125="АВС",TRUNC((AK125+AK125*8/100)/10,0)*10,"-")</f>
        <v>2940</v>
      </c>
      <c r="U125" s="678"/>
      <c r="V125" s="678">
        <f>IF(OR(AJ125="АВС",AJ125="А"),TRUNC((AK125-AK125*6/100)/10,0)*10,"-")</f>
        <v>2560</v>
      </c>
      <c r="W125" s="678"/>
      <c r="X125" s="678">
        <f>IF(OR(AJ125="АВС",AJ125="В"),TRUNC((AK125-AK125*9/100)/10,0)*10,"-")</f>
        <v>2480</v>
      </c>
      <c r="Y125" s="678"/>
      <c r="Z125" s="678">
        <f>IF(OR(AJ125="АВС",AJ125="С"),TRUNC((AK125+AK125*4/100)/10,0)*10,"-")</f>
        <v>2830</v>
      </c>
      <c r="AA125" s="678"/>
      <c r="AB125" s="678">
        <f>IF(OR(AJ125="АВС",AJ125="А"),TRUNC((AK125+AK125*7/100)/10,0)*10,"-")</f>
        <v>2920</v>
      </c>
      <c r="AC125" s="678"/>
      <c r="AD125" s="678">
        <f>IF(OR(AJ125="АВС",AJ125="В"),TRUNC((AK125-AK125*3/100)/10,0)*10,"-")</f>
        <v>2640</v>
      </c>
      <c r="AE125" s="678"/>
      <c r="AF125" s="678">
        <f>IF(OR(AJ125="АВС",AJ125="С"),TRUNC((AK125+AK125*5/100)/10,0)*10,"-")</f>
        <v>2860</v>
      </c>
      <c r="AG125" s="678"/>
      <c r="AH125" s="556">
        <f>TRUNC(AK125/10,0)*10</f>
        <v>2730</v>
      </c>
      <c r="AI125" s="556"/>
      <c r="AJ125" s="144" t="s">
        <v>919</v>
      </c>
      <c r="AK125" s="145">
        <v>2730</v>
      </c>
    </row>
    <row r="126" spans="1:37" s="132" customFormat="1" ht="18" customHeight="1">
      <c r="A126" s="69" t="str">
        <f ca="1">'Протокол №503-2'!A125</f>
        <v>ВРУ-4.2 (жильё/сек.2)</v>
      </c>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1"/>
      <c r="AJ126" s="133"/>
      <c r="AK126" s="83"/>
    </row>
    <row r="127" spans="1:37" s="132" customFormat="1" ht="18" customHeight="1">
      <c r="A127" s="69" t="str">
        <f ca="1">'Протокол №503-2'!A130</f>
        <v>ВП-1</v>
      </c>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1"/>
      <c r="AJ127" s="133"/>
      <c r="AK127" s="83"/>
    </row>
    <row r="128" spans="1:37" s="143" customFormat="1" ht="18" customHeight="1">
      <c r="A128" s="151">
        <v>95</v>
      </c>
      <c r="B128" s="241" t="s">
        <v>205</v>
      </c>
      <c r="C128" s="369" t="s">
        <v>206</v>
      </c>
      <c r="D128" s="242" t="str">
        <f>IF(AJ128="АВС","~380В","~220В")</f>
        <v>~380В</v>
      </c>
      <c r="E128" s="553" t="s">
        <v>207</v>
      </c>
      <c r="F128" s="554"/>
      <c r="G128" s="229" t="str">
        <f>IF(OR(E128="ПВС",E128="ПУНП",E128="ПУГНП",E128="ШВВП"),"*"," ")</f>
        <v xml:space="preserve"> </v>
      </c>
      <c r="H128" s="228" t="s">
        <v>208</v>
      </c>
      <c r="I128" s="242">
        <v>240</v>
      </c>
      <c r="J128" s="556">
        <f>IF(I128&gt;16,2500,1000)</f>
        <v>2500</v>
      </c>
      <c r="K128" s="554"/>
      <c r="L128" s="555"/>
      <c r="M128" s="556">
        <v>0.5</v>
      </c>
      <c r="N128" s="556"/>
      <c r="O128" s="556"/>
      <c r="P128" s="678">
        <f>IF(AJ128="АВС",TRUNC((AK128+AK128*15/100)/10,0)*10,"-")</f>
        <v>3810</v>
      </c>
      <c r="Q128" s="678"/>
      <c r="R128" s="679">
        <f>IF(AJ128="АВС",TRUNC((AK128-AK128*10/100)/10,0)*10,"-")</f>
        <v>2980</v>
      </c>
      <c r="S128" s="680"/>
      <c r="T128" s="678">
        <f>IF(AJ128="АВС",TRUNC((AK128+AK128*8/100)/10,0)*10,"-")</f>
        <v>3580</v>
      </c>
      <c r="U128" s="678"/>
      <c r="V128" s="678">
        <f>IF(OR(AJ128="АВС",AJ128="А"),TRUNC((AK128-AK128*6/100)/10,0)*10,"-")</f>
        <v>3120</v>
      </c>
      <c r="W128" s="678"/>
      <c r="X128" s="678">
        <f>IF(OR(AJ128="АВС",AJ128="В"),TRUNC((AK128-AK128*9/100)/10,0)*10,"-")</f>
        <v>3020</v>
      </c>
      <c r="Y128" s="678"/>
      <c r="Z128" s="678">
        <f>IF(OR(AJ128="АВС",AJ128="С"),TRUNC((AK128+AK128*4/100)/10,0)*10,"-")</f>
        <v>3450</v>
      </c>
      <c r="AA128" s="678"/>
      <c r="AB128" s="678" t="s">
        <v>1064</v>
      </c>
      <c r="AC128" s="678"/>
      <c r="AD128" s="678" t="s">
        <v>1064</v>
      </c>
      <c r="AE128" s="678"/>
      <c r="AF128" s="678" t="s">
        <v>1064</v>
      </c>
      <c r="AG128" s="678"/>
      <c r="AH128" s="678" t="s">
        <v>1064</v>
      </c>
      <c r="AI128" s="678"/>
      <c r="AJ128" s="144" t="s">
        <v>919</v>
      </c>
      <c r="AK128" s="145">
        <v>3320</v>
      </c>
    </row>
    <row r="129" spans="1:37" s="143" customFormat="1" ht="18" customHeight="1">
      <c r="A129" s="151">
        <f>A128+1</f>
        <v>96</v>
      </c>
      <c r="B129" s="241" t="s">
        <v>209</v>
      </c>
      <c r="C129" s="369" t="s">
        <v>206</v>
      </c>
      <c r="D129" s="242" t="str">
        <f>IF(AJ129="АВС","~380В","~220В")</f>
        <v>~380В</v>
      </c>
      <c r="E129" s="553" t="s">
        <v>207</v>
      </c>
      <c r="F129" s="554"/>
      <c r="G129" s="229" t="str">
        <f>IF(OR(E129="ПВС",E129="ПУНП",E129="ПУГНП",E129="ШВВП"),"*"," ")</f>
        <v xml:space="preserve"> </v>
      </c>
      <c r="H129" s="228" t="s">
        <v>208</v>
      </c>
      <c r="I129" s="242">
        <v>240</v>
      </c>
      <c r="J129" s="556">
        <f>IF(I129&gt;16,2500,1000)</f>
        <v>2500</v>
      </c>
      <c r="K129" s="554"/>
      <c r="L129" s="555"/>
      <c r="M129" s="556">
        <v>0.5</v>
      </c>
      <c r="N129" s="556"/>
      <c r="O129" s="556"/>
      <c r="P129" s="678">
        <f>IF(AJ129="АВС",TRUNC((AK129+AK129*15/100)/10,0)*10,"-")</f>
        <v>3730</v>
      </c>
      <c r="Q129" s="678"/>
      <c r="R129" s="679">
        <f>IF(AJ129="АВС",TRUNC((AK129-AK129*10/100)/10,0)*10,"-")</f>
        <v>2920</v>
      </c>
      <c r="S129" s="680"/>
      <c r="T129" s="678">
        <f>IF(AJ129="АВС",TRUNC((AK129+AK129*8/100)/10,0)*10,"-")</f>
        <v>3510</v>
      </c>
      <c r="U129" s="678"/>
      <c r="V129" s="678">
        <f>IF(OR(AJ129="АВС",AJ129="А"),TRUNC((AK129-AK129*6/100)/10,0)*10,"-")</f>
        <v>3050</v>
      </c>
      <c r="W129" s="678"/>
      <c r="X129" s="678">
        <f>IF(OR(AJ129="АВС",AJ129="В"),TRUNC((AK129-AK129*9/100)/10,0)*10,"-")</f>
        <v>2950</v>
      </c>
      <c r="Y129" s="678"/>
      <c r="Z129" s="678">
        <f>IF(OR(AJ129="АВС",AJ129="С"),TRUNC((AK129+AK129*4/100)/10,0)*10,"-")</f>
        <v>3380</v>
      </c>
      <c r="AA129" s="678"/>
      <c r="AB129" s="678" t="s">
        <v>1064</v>
      </c>
      <c r="AC129" s="678"/>
      <c r="AD129" s="678" t="s">
        <v>1064</v>
      </c>
      <c r="AE129" s="678"/>
      <c r="AF129" s="678" t="s">
        <v>1064</v>
      </c>
      <c r="AG129" s="678"/>
      <c r="AH129" s="678" t="s">
        <v>1064</v>
      </c>
      <c r="AI129" s="678"/>
      <c r="AJ129" s="144" t="s">
        <v>919</v>
      </c>
      <c r="AK129" s="145">
        <v>3250</v>
      </c>
    </row>
    <row r="130" spans="1:37" s="143" customFormat="1" ht="18" customHeight="1">
      <c r="A130" s="151">
        <f>A129+1</f>
        <v>97</v>
      </c>
      <c r="B130" s="691" t="s">
        <v>210</v>
      </c>
      <c r="C130" s="692"/>
      <c r="D130" s="242" t="str">
        <f>IF(AJ130="АВС","~380В","~220В")</f>
        <v>~380В</v>
      </c>
      <c r="E130" s="553" t="s">
        <v>211</v>
      </c>
      <c r="F130" s="554"/>
      <c r="G130" s="693"/>
      <c r="H130" s="228" t="s">
        <v>196</v>
      </c>
      <c r="I130" s="242">
        <v>35</v>
      </c>
      <c r="J130" s="556">
        <f>IF(I130&gt;16,2500,1000)</f>
        <v>2500</v>
      </c>
      <c r="K130" s="554"/>
      <c r="L130" s="555"/>
      <c r="M130" s="556">
        <v>0.5</v>
      </c>
      <c r="N130" s="556"/>
      <c r="O130" s="556"/>
      <c r="P130" s="678">
        <f>IF(AJ130="АВС",TRUNC((AK130+AK130*15/100)/10,0)*10,"-")</f>
        <v>3270</v>
      </c>
      <c r="Q130" s="678"/>
      <c r="R130" s="679">
        <f>IF(AJ130="АВС",TRUNC((AK130-AK130*10/100)/10,0)*10,"-")</f>
        <v>2560</v>
      </c>
      <c r="S130" s="680"/>
      <c r="T130" s="678">
        <f>IF(AJ130="АВС",TRUNC((AK130+AK130*8/100)/10,0)*10,"-")</f>
        <v>3070</v>
      </c>
      <c r="U130" s="678"/>
      <c r="V130" s="678">
        <f>IF(OR(AJ130="АВС",AJ130="А"),TRUNC((AK130-AK130*6/100)/10,0)*10,"-")</f>
        <v>2670</v>
      </c>
      <c r="W130" s="678"/>
      <c r="X130" s="678">
        <f>IF(OR(AJ130="АВС",AJ130="В"),TRUNC((AK130-AK130*9/100)/10,0)*10,"-")</f>
        <v>2590</v>
      </c>
      <c r="Y130" s="678"/>
      <c r="Z130" s="678">
        <f>IF(OR(AJ130="АВС",AJ130="С"),TRUNC((AK130+AK130*4/100)/10,0)*10,"-")</f>
        <v>2960</v>
      </c>
      <c r="AA130" s="678"/>
      <c r="AB130" s="678">
        <f>IF(OR(AJ130="АВС",AJ130="А"),TRUNC((AK130+AK130*7/100)/10,0)*10,"-")</f>
        <v>3040</v>
      </c>
      <c r="AC130" s="678"/>
      <c r="AD130" s="678">
        <f>IF(OR(AJ130="АВС",AJ130="В"),TRUNC((AK130-AK130*3/100)/10,0)*10,"-")</f>
        <v>2760</v>
      </c>
      <c r="AE130" s="678"/>
      <c r="AF130" s="678">
        <f>IF(OR(AJ130="АВС",AJ130="С"),TRUNC((AK130+AK130*5/100)/10,0)*10,"-")</f>
        <v>2990</v>
      </c>
      <c r="AG130" s="678"/>
      <c r="AH130" s="556">
        <f>TRUNC(AK130/10,0)*10</f>
        <v>2850</v>
      </c>
      <c r="AI130" s="556"/>
      <c r="AJ130" s="144" t="s">
        <v>919</v>
      </c>
      <c r="AK130" s="145">
        <v>2850</v>
      </c>
    </row>
    <row r="131" spans="1:37" s="143" customFormat="1" ht="18" customHeight="1">
      <c r="A131" s="151">
        <f>A130+1</f>
        <v>98</v>
      </c>
      <c r="B131" s="241" t="s">
        <v>193</v>
      </c>
      <c r="C131" s="369" t="s">
        <v>194</v>
      </c>
      <c r="D131" s="242" t="str">
        <f>IF(AJ131="АВС","~380В","~220В")</f>
        <v>~380В</v>
      </c>
      <c r="E131" s="553" t="s">
        <v>212</v>
      </c>
      <c r="F131" s="554"/>
      <c r="G131" s="229" t="str">
        <f>IF(OR(E131="ПВС",E131="ПУНП",E131="ПУГНП",E131="ШВВП"),"*"," ")</f>
        <v xml:space="preserve"> </v>
      </c>
      <c r="H131" s="228" t="s">
        <v>196</v>
      </c>
      <c r="I131" s="242">
        <v>16</v>
      </c>
      <c r="J131" s="556">
        <f>IF(I131&gt;16,2500,1000)</f>
        <v>1000</v>
      </c>
      <c r="K131" s="554"/>
      <c r="L131" s="555"/>
      <c r="M131" s="556">
        <v>0.5</v>
      </c>
      <c r="N131" s="556"/>
      <c r="O131" s="556"/>
      <c r="P131" s="678">
        <f>IF(AJ131="АВС",TRUNC((AK131+AK131*15/100)/10,0)*10,"-")</f>
        <v>3020</v>
      </c>
      <c r="Q131" s="678"/>
      <c r="R131" s="679">
        <f>IF(AJ131="АВС",TRUNC((AK131-AK131*10/100)/10,0)*10,"-")</f>
        <v>2360</v>
      </c>
      <c r="S131" s="680"/>
      <c r="T131" s="678">
        <f>IF(AJ131="АВС",TRUNC((AK131+AK131*8/100)/10,0)*10,"-")</f>
        <v>2840</v>
      </c>
      <c r="U131" s="678"/>
      <c r="V131" s="678">
        <f>IF(OR(AJ131="АВС",AJ131="А"),TRUNC((AK131-AK131*6/100)/10,0)*10,"-")</f>
        <v>2470</v>
      </c>
      <c r="W131" s="678"/>
      <c r="X131" s="678">
        <f>IF(OR(AJ131="АВС",AJ131="В"),TRUNC((AK131-AK131*9/100)/10,0)*10,"-")</f>
        <v>2390</v>
      </c>
      <c r="Y131" s="678"/>
      <c r="Z131" s="678">
        <f>IF(OR(AJ131="АВС",AJ131="С"),TRUNC((AK131+AK131*4/100)/10,0)*10,"-")</f>
        <v>2730</v>
      </c>
      <c r="AA131" s="678"/>
      <c r="AB131" s="678">
        <f>IF(OR(AJ131="АВС",AJ131="А"),TRUNC((AK131+AK131*7/100)/10,0)*10,"-")</f>
        <v>2810</v>
      </c>
      <c r="AC131" s="678"/>
      <c r="AD131" s="678">
        <f>IF(OR(AJ131="АВС",AJ131="В"),TRUNC((AK131-AK131*3/100)/10,0)*10,"-")</f>
        <v>2550</v>
      </c>
      <c r="AE131" s="678"/>
      <c r="AF131" s="678">
        <f>IF(OR(AJ131="АВС",AJ131="С"),TRUNC((AK131+AK131*5/100)/10,0)*10,"-")</f>
        <v>2760</v>
      </c>
      <c r="AG131" s="678"/>
      <c r="AH131" s="556">
        <f>TRUNC(AK131/10,0)*10</f>
        <v>2630</v>
      </c>
      <c r="AI131" s="556"/>
      <c r="AJ131" s="144" t="s">
        <v>919</v>
      </c>
      <c r="AK131" s="145">
        <v>2630</v>
      </c>
    </row>
    <row r="132" spans="1:37" s="132" customFormat="1" ht="18" customHeight="1">
      <c r="A132" s="69" t="str">
        <f ca="1">'Протокол №503-2'!A140</f>
        <v>ВП-2</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1"/>
      <c r="AJ132" s="133"/>
      <c r="AK132" s="83"/>
    </row>
    <row r="133" spans="1:37" s="143" customFormat="1" ht="18" customHeight="1">
      <c r="A133" s="151">
        <v>99</v>
      </c>
      <c r="B133" s="241" t="s">
        <v>205</v>
      </c>
      <c r="C133" s="369" t="s">
        <v>213</v>
      </c>
      <c r="D133" s="242" t="str">
        <f>IF(AJ133="АВС","~380В","~220В")</f>
        <v>~380В</v>
      </c>
      <c r="E133" s="553" t="s">
        <v>207</v>
      </c>
      <c r="F133" s="554"/>
      <c r="G133" s="229" t="str">
        <f>IF(OR(E133="ПВС",E133="ПУНП",E133="ПУГНП",E133="ШВВП"),"*"," ")</f>
        <v xml:space="preserve"> </v>
      </c>
      <c r="H133" s="228" t="s">
        <v>208</v>
      </c>
      <c r="I133" s="242">
        <v>240</v>
      </c>
      <c r="J133" s="556">
        <f>IF(I133&gt;16,2500,1000)</f>
        <v>2500</v>
      </c>
      <c r="K133" s="554"/>
      <c r="L133" s="555"/>
      <c r="M133" s="556">
        <v>0.5</v>
      </c>
      <c r="N133" s="556"/>
      <c r="O133" s="556"/>
      <c r="P133" s="678">
        <f>IF(AJ133="АВС",TRUNC((AK133+AK133*15/100)/10,0)*10,"-")</f>
        <v>4090</v>
      </c>
      <c r="Q133" s="678"/>
      <c r="R133" s="679">
        <f>IF(AJ133="АВС",TRUNC((AK133-AK133*10/100)/10,0)*10,"-")</f>
        <v>3200</v>
      </c>
      <c r="S133" s="680"/>
      <c r="T133" s="678">
        <f>IF(AJ133="АВС",TRUNC((AK133+AK133*8/100)/10,0)*10,"-")</f>
        <v>3840</v>
      </c>
      <c r="U133" s="678"/>
      <c r="V133" s="678">
        <f>IF(OR(AJ133="АВС",AJ133="А"),TRUNC((AK133-AK133*6/100)/10,0)*10,"-")</f>
        <v>3340</v>
      </c>
      <c r="W133" s="678"/>
      <c r="X133" s="678">
        <f>IF(OR(AJ133="АВС",AJ133="В"),TRUNC((AK133-AK133*9/100)/10,0)*10,"-")</f>
        <v>3230</v>
      </c>
      <c r="Y133" s="678"/>
      <c r="Z133" s="678">
        <f>IF(OR(AJ133="АВС",AJ133="С"),TRUNC((AK133+AK133*4/100)/10,0)*10,"-")</f>
        <v>3700</v>
      </c>
      <c r="AA133" s="678"/>
      <c r="AB133" s="678" t="s">
        <v>1064</v>
      </c>
      <c r="AC133" s="678"/>
      <c r="AD133" s="678" t="s">
        <v>1064</v>
      </c>
      <c r="AE133" s="678"/>
      <c r="AF133" s="678" t="s">
        <v>1064</v>
      </c>
      <c r="AG133" s="678"/>
      <c r="AH133" s="678" t="s">
        <v>1064</v>
      </c>
      <c r="AI133" s="678"/>
      <c r="AJ133" s="144" t="s">
        <v>919</v>
      </c>
      <c r="AK133" s="145">
        <v>3560</v>
      </c>
    </row>
    <row r="134" spans="1:37" s="143" customFormat="1" ht="18" customHeight="1">
      <c r="A134" s="151">
        <f>A133+1</f>
        <v>100</v>
      </c>
      <c r="B134" s="241" t="s">
        <v>209</v>
      </c>
      <c r="C134" s="369" t="s">
        <v>213</v>
      </c>
      <c r="D134" s="242" t="str">
        <f>IF(AJ134="АВС","~380В","~220В")</f>
        <v>~380В</v>
      </c>
      <c r="E134" s="553" t="s">
        <v>207</v>
      </c>
      <c r="F134" s="554"/>
      <c r="G134" s="229" t="str">
        <f>IF(OR(E134="ПВС",E134="ПУНП",E134="ПУГНП",E134="ШВВП"),"*"," ")</f>
        <v xml:space="preserve"> </v>
      </c>
      <c r="H134" s="228" t="s">
        <v>208</v>
      </c>
      <c r="I134" s="242">
        <v>240</v>
      </c>
      <c r="J134" s="556">
        <f>IF(I134&gt;16,2500,1000)</f>
        <v>2500</v>
      </c>
      <c r="K134" s="554"/>
      <c r="L134" s="555"/>
      <c r="M134" s="556">
        <v>0.5</v>
      </c>
      <c r="N134" s="556"/>
      <c r="O134" s="556"/>
      <c r="P134" s="678">
        <f>IF(AJ134="АВС",TRUNC((AK134+AK134*15/100)/10,0)*10,"-")</f>
        <v>3920</v>
      </c>
      <c r="Q134" s="678"/>
      <c r="R134" s="679">
        <f>IF(AJ134="АВС",TRUNC((AK134-AK134*10/100)/10,0)*10,"-")</f>
        <v>3070</v>
      </c>
      <c r="S134" s="680"/>
      <c r="T134" s="678">
        <f>IF(AJ134="АВС",TRUNC((AK134+AK134*8/100)/10,0)*10,"-")</f>
        <v>3680</v>
      </c>
      <c r="U134" s="678"/>
      <c r="V134" s="678">
        <f>IF(OR(AJ134="АВС",AJ134="А"),TRUNC((AK134-AK134*6/100)/10,0)*10,"-")</f>
        <v>3200</v>
      </c>
      <c r="W134" s="678"/>
      <c r="X134" s="678">
        <f>IF(OR(AJ134="АВС",AJ134="В"),TRUNC((AK134-AK134*9/100)/10,0)*10,"-")</f>
        <v>3100</v>
      </c>
      <c r="Y134" s="678"/>
      <c r="Z134" s="678">
        <f>IF(OR(AJ134="АВС",AJ134="С"),TRUNC((AK134+AK134*4/100)/10,0)*10,"-")</f>
        <v>3540</v>
      </c>
      <c r="AA134" s="678"/>
      <c r="AB134" s="678" t="s">
        <v>1064</v>
      </c>
      <c r="AC134" s="678"/>
      <c r="AD134" s="678" t="s">
        <v>1064</v>
      </c>
      <c r="AE134" s="678"/>
      <c r="AF134" s="678" t="s">
        <v>1064</v>
      </c>
      <c r="AG134" s="678"/>
      <c r="AH134" s="678" t="s">
        <v>1064</v>
      </c>
      <c r="AI134" s="678"/>
      <c r="AJ134" s="144" t="s">
        <v>919</v>
      </c>
      <c r="AK134" s="145">
        <v>3412</v>
      </c>
    </row>
    <row r="135" spans="1:37" s="143" customFormat="1" ht="18" customHeight="1">
      <c r="A135" s="151">
        <f>A134+1</f>
        <v>101</v>
      </c>
      <c r="B135" s="691" t="s">
        <v>214</v>
      </c>
      <c r="C135" s="692"/>
      <c r="D135" s="242" t="str">
        <f>IF(AJ135="АВС","~380В","~220В")</f>
        <v>~380В</v>
      </c>
      <c r="E135" s="553" t="s">
        <v>211</v>
      </c>
      <c r="F135" s="554"/>
      <c r="G135" s="693"/>
      <c r="H135" s="228" t="s">
        <v>196</v>
      </c>
      <c r="I135" s="242">
        <v>35</v>
      </c>
      <c r="J135" s="556">
        <f>IF(I135&gt;16,2500,1000)</f>
        <v>2500</v>
      </c>
      <c r="K135" s="554"/>
      <c r="L135" s="555"/>
      <c r="M135" s="556">
        <v>0.5</v>
      </c>
      <c r="N135" s="556"/>
      <c r="O135" s="556"/>
      <c r="P135" s="678">
        <f>IF(AJ135="АВС",TRUNC((AK135+AK135*15/100)/10,0)*10,"-")</f>
        <v>3330</v>
      </c>
      <c r="Q135" s="678"/>
      <c r="R135" s="679">
        <f>IF(AJ135="АВС",TRUNC((AK135-AK135*10/100)/10,0)*10,"-")</f>
        <v>2610</v>
      </c>
      <c r="S135" s="680"/>
      <c r="T135" s="678">
        <f>IF(AJ135="АВС",TRUNC((AK135+AK135*8/100)/10,0)*10,"-")</f>
        <v>3130</v>
      </c>
      <c r="U135" s="678"/>
      <c r="V135" s="678">
        <f>IF(OR(AJ135="АВС",AJ135="А"),TRUNC((AK135-AK135*6/100)/10,0)*10,"-")</f>
        <v>2720</v>
      </c>
      <c r="W135" s="678"/>
      <c r="X135" s="678">
        <f>IF(OR(AJ135="АВС",AJ135="В"),TRUNC((AK135-AK135*9/100)/10,0)*10,"-")</f>
        <v>2630</v>
      </c>
      <c r="Y135" s="678"/>
      <c r="Z135" s="678">
        <f>IF(OR(AJ135="АВС",AJ135="С"),TRUNC((AK135+AK135*4/100)/10,0)*10,"-")</f>
        <v>3010</v>
      </c>
      <c r="AA135" s="678"/>
      <c r="AB135" s="678">
        <f>IF(OR(AJ135="АВС",AJ135="А"),TRUNC((AK135+AK135*7/100)/10,0)*10,"-")</f>
        <v>3100</v>
      </c>
      <c r="AC135" s="678"/>
      <c r="AD135" s="678">
        <f>IF(OR(AJ135="АВС",AJ135="В"),TRUNC((AK135-AK135*3/100)/10,0)*10,"-")</f>
        <v>2810</v>
      </c>
      <c r="AE135" s="678"/>
      <c r="AF135" s="678">
        <f>IF(OR(AJ135="АВС",AJ135="С"),TRUNC((AK135+AK135*5/100)/10,0)*10,"-")</f>
        <v>3040</v>
      </c>
      <c r="AG135" s="678"/>
      <c r="AH135" s="556">
        <f>TRUNC(AK135/10,0)*10</f>
        <v>2900</v>
      </c>
      <c r="AI135" s="556"/>
      <c r="AJ135" s="144" t="s">
        <v>919</v>
      </c>
      <c r="AK135" s="145">
        <v>2900</v>
      </c>
    </row>
    <row r="136" spans="1:37" s="132" customFormat="1" ht="18" customHeight="1">
      <c r="A136" s="69" t="str">
        <f ca="1">'Протокол №503-2'!A150</f>
        <v>РП-1/2</v>
      </c>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1"/>
      <c r="AJ136" s="133"/>
      <c r="AK136" s="83"/>
    </row>
    <row r="137" spans="1:37" s="143" customFormat="1" ht="18" customHeight="1">
      <c r="A137" s="151">
        <v>102</v>
      </c>
      <c r="B137" s="241" t="s">
        <v>193</v>
      </c>
      <c r="C137" s="369" t="s">
        <v>215</v>
      </c>
      <c r="D137" s="242" t="str">
        <f>IF(AJ137="АВС","~380В","~220В")</f>
        <v>~380В</v>
      </c>
      <c r="E137" s="553" t="s">
        <v>212</v>
      </c>
      <c r="F137" s="554"/>
      <c r="G137" s="229" t="str">
        <f>IF(OR(E137="ПВС",E137="ПУНП",E137="ПУГНП",E137="ШВВП"),"*"," ")</f>
        <v xml:space="preserve"> </v>
      </c>
      <c r="H137" s="228" t="s">
        <v>196</v>
      </c>
      <c r="I137" s="242">
        <v>25</v>
      </c>
      <c r="J137" s="556">
        <f>IF(I137&gt;16,2500,1000)</f>
        <v>2500</v>
      </c>
      <c r="K137" s="554"/>
      <c r="L137" s="555"/>
      <c r="M137" s="556">
        <v>0.5</v>
      </c>
      <c r="N137" s="556"/>
      <c r="O137" s="556"/>
      <c r="P137" s="678">
        <f>IF(AJ137="АВС",TRUNC((AK137+AK137*15/100)/10,0)*10,"-")</f>
        <v>3110</v>
      </c>
      <c r="Q137" s="678"/>
      <c r="R137" s="679">
        <f>IF(AJ137="АВС",TRUNC((AK137-AK137*10/100)/10,0)*10,"-")</f>
        <v>2430</v>
      </c>
      <c r="S137" s="680"/>
      <c r="T137" s="678">
        <f>IF(AJ137="АВС",TRUNC((AK137+AK137*8/100)/10,0)*10,"-")</f>
        <v>2920</v>
      </c>
      <c r="U137" s="678"/>
      <c r="V137" s="678">
        <f>IF(OR(AJ137="АВС",AJ137="А"),TRUNC((AK137-AK137*6/100)/10,0)*10,"-")</f>
        <v>2540</v>
      </c>
      <c r="W137" s="678"/>
      <c r="X137" s="678">
        <f>IF(OR(AJ137="АВС",AJ137="В"),TRUNC((AK137-AK137*9/100)/10,0)*10,"-")</f>
        <v>2460</v>
      </c>
      <c r="Y137" s="678"/>
      <c r="Z137" s="678">
        <f>IF(OR(AJ137="АВС",AJ137="С"),TRUNC((AK137+AK137*4/100)/10,0)*10,"-")</f>
        <v>2810</v>
      </c>
      <c r="AA137" s="678"/>
      <c r="AB137" s="678">
        <f>IF(OR(AJ137="АВС",AJ137="А"),TRUNC((AK137+AK137*7/100)/10,0)*10,"-")</f>
        <v>2890</v>
      </c>
      <c r="AC137" s="678"/>
      <c r="AD137" s="678">
        <f>IF(OR(AJ137="АВС",AJ137="В"),TRUNC((AK137-AK137*3/100)/10,0)*10,"-")</f>
        <v>2620</v>
      </c>
      <c r="AE137" s="678"/>
      <c r="AF137" s="678">
        <f>IF(OR(AJ137="АВС",AJ137="С"),TRUNC((AK137+AK137*5/100)/10,0)*10,"-")</f>
        <v>2840</v>
      </c>
      <c r="AG137" s="678"/>
      <c r="AH137" s="556">
        <f>TRUNC(AK137/10,0)*10</f>
        <v>2710</v>
      </c>
      <c r="AI137" s="556"/>
      <c r="AJ137" s="144" t="s">
        <v>919</v>
      </c>
      <c r="AK137" s="145">
        <v>2710</v>
      </c>
    </row>
    <row r="138" spans="1:37" s="143" customFormat="1" ht="18" customHeight="1">
      <c r="A138" s="151">
        <f>A137+1</f>
        <v>103</v>
      </c>
      <c r="B138" s="241" t="s">
        <v>193</v>
      </c>
      <c r="C138" s="369" t="s">
        <v>300</v>
      </c>
      <c r="D138" s="242" t="str">
        <f>IF(AJ138="АВС","~380В","~220В")</f>
        <v>~380В</v>
      </c>
      <c r="E138" s="553" t="s">
        <v>212</v>
      </c>
      <c r="F138" s="554"/>
      <c r="G138" s="229" t="str">
        <f>IF(OR(E138="ПВС",E138="ПУНП",E138="ПУГНП",E138="ШВВП"),"*"," ")</f>
        <v xml:space="preserve"> </v>
      </c>
      <c r="H138" s="228" t="s">
        <v>196</v>
      </c>
      <c r="I138" s="242">
        <v>95</v>
      </c>
      <c r="J138" s="556">
        <f>IF(I138&gt;16,2500,1000)</f>
        <v>2500</v>
      </c>
      <c r="K138" s="554"/>
      <c r="L138" s="555"/>
      <c r="M138" s="556">
        <v>0.5</v>
      </c>
      <c r="N138" s="556"/>
      <c r="O138" s="556"/>
      <c r="P138" s="678">
        <f>IF(AJ138="АВС",TRUNC((AK138+AK138*15/100)/10,0)*10,"-")</f>
        <v>3440</v>
      </c>
      <c r="Q138" s="678"/>
      <c r="R138" s="679">
        <f>IF(AJ138="АВС",TRUNC((AK138-AK138*10/100)/10,0)*10,"-")</f>
        <v>2690</v>
      </c>
      <c r="S138" s="680"/>
      <c r="T138" s="678">
        <f>IF(AJ138="АВС",TRUNC((AK138+AK138*8/100)/10,0)*10,"-")</f>
        <v>3230</v>
      </c>
      <c r="U138" s="678"/>
      <c r="V138" s="678">
        <f>IF(OR(AJ138="АВС",AJ138="А"),TRUNC((AK138-AK138*6/100)/10,0)*10,"-")</f>
        <v>2810</v>
      </c>
      <c r="W138" s="678"/>
      <c r="X138" s="678">
        <f>IF(OR(AJ138="АВС",AJ138="В"),TRUNC((AK138-AK138*9/100)/10,0)*10,"-")</f>
        <v>2720</v>
      </c>
      <c r="Y138" s="678"/>
      <c r="Z138" s="678">
        <f>IF(OR(AJ138="АВС",AJ138="С"),TRUNC((AK138+AK138*4/100)/10,0)*10,"-")</f>
        <v>3110</v>
      </c>
      <c r="AA138" s="678"/>
      <c r="AB138" s="678">
        <f>IF(OR(AJ138="АВС",AJ138="А"),TRUNC((AK138+AK138*7/100)/10,0)*10,"-")</f>
        <v>3200</v>
      </c>
      <c r="AC138" s="678"/>
      <c r="AD138" s="678">
        <f>IF(OR(AJ138="АВС",AJ138="В"),TRUNC((AK138-AK138*3/100)/10,0)*10,"-")</f>
        <v>2900</v>
      </c>
      <c r="AE138" s="678"/>
      <c r="AF138" s="678">
        <f>IF(OR(AJ138="АВС",AJ138="С"),TRUNC((AK138+AK138*5/100)/10,0)*10,"-")</f>
        <v>3140</v>
      </c>
      <c r="AG138" s="678"/>
      <c r="AH138" s="556">
        <f>TRUNC(AK138/10,0)*10</f>
        <v>2990</v>
      </c>
      <c r="AI138" s="556"/>
      <c r="AJ138" s="144" t="s">
        <v>919</v>
      </c>
      <c r="AK138" s="145">
        <v>2999</v>
      </c>
    </row>
    <row r="139" spans="1:37" s="143" customFormat="1" ht="18" customHeight="1">
      <c r="A139" s="151">
        <f>A138+1</f>
        <v>104</v>
      </c>
      <c r="B139" s="241" t="s">
        <v>193</v>
      </c>
      <c r="C139" s="369" t="s">
        <v>301</v>
      </c>
      <c r="D139" s="242" t="str">
        <f>IF(AJ139="АВС","~380В","~220В")</f>
        <v>~380В</v>
      </c>
      <c r="E139" s="553" t="s">
        <v>212</v>
      </c>
      <c r="F139" s="554"/>
      <c r="G139" s="229" t="str">
        <f>IF(OR(E139="ПВС",E139="ПУНП",E139="ПУГНП",E139="ШВВП"),"*"," ")</f>
        <v xml:space="preserve"> </v>
      </c>
      <c r="H139" s="228" t="s">
        <v>196</v>
      </c>
      <c r="I139" s="242">
        <v>25</v>
      </c>
      <c r="J139" s="556">
        <f>IF(I139&gt;16,2500,1000)</f>
        <v>2500</v>
      </c>
      <c r="K139" s="554"/>
      <c r="L139" s="555"/>
      <c r="M139" s="556">
        <v>0.5</v>
      </c>
      <c r="N139" s="556"/>
      <c r="O139" s="556"/>
      <c r="P139" s="678">
        <f>IF(AJ139="АВС",TRUNC((AK139+AK139*15/100)/10,0)*10,"-")</f>
        <v>3270</v>
      </c>
      <c r="Q139" s="678"/>
      <c r="R139" s="679">
        <f>IF(AJ139="АВС",TRUNC((AK139-AK139*10/100)/10,0)*10,"-")</f>
        <v>2560</v>
      </c>
      <c r="S139" s="680"/>
      <c r="T139" s="678">
        <f>IF(AJ139="АВС",TRUNC((AK139+AK139*8/100)/10,0)*10,"-")</f>
        <v>3070</v>
      </c>
      <c r="U139" s="678"/>
      <c r="V139" s="678">
        <f>IF(OR(AJ139="АВС",AJ139="А"),TRUNC((AK139-AK139*6/100)/10,0)*10,"-")</f>
        <v>2670</v>
      </c>
      <c r="W139" s="678"/>
      <c r="X139" s="678">
        <f>IF(OR(AJ139="АВС",AJ139="В"),TRUNC((AK139-AK139*9/100)/10,0)*10,"-")</f>
        <v>2590</v>
      </c>
      <c r="Y139" s="678"/>
      <c r="Z139" s="678">
        <f>IF(OR(AJ139="АВС",AJ139="С"),TRUNC((AK139+AK139*4/100)/10,0)*10,"-")</f>
        <v>2960</v>
      </c>
      <c r="AA139" s="678"/>
      <c r="AB139" s="678">
        <f>IF(OR(AJ139="АВС",AJ139="А"),TRUNC((AK139+AK139*7/100)/10,0)*10,"-")</f>
        <v>3040</v>
      </c>
      <c r="AC139" s="678"/>
      <c r="AD139" s="678">
        <f>IF(OR(AJ139="АВС",AJ139="В"),TRUNC((AK139-AK139*3/100)/10,0)*10,"-")</f>
        <v>2760</v>
      </c>
      <c r="AE139" s="678"/>
      <c r="AF139" s="678">
        <f>IF(OR(AJ139="АВС",AJ139="С"),TRUNC((AK139+AK139*5/100)/10,0)*10,"-")</f>
        <v>2990</v>
      </c>
      <c r="AG139" s="678"/>
      <c r="AH139" s="556">
        <f>TRUNC(AK139/10,0)*10</f>
        <v>2850</v>
      </c>
      <c r="AI139" s="556"/>
      <c r="AJ139" s="144" t="s">
        <v>919</v>
      </c>
      <c r="AK139" s="145">
        <v>2850</v>
      </c>
    </row>
    <row r="140" spans="1:37" s="143" customFormat="1" ht="18" customHeight="1">
      <c r="A140" s="151">
        <f>A139+1</f>
        <v>105</v>
      </c>
      <c r="B140" s="241" t="s">
        <v>193</v>
      </c>
      <c r="C140" s="369" t="s">
        <v>216</v>
      </c>
      <c r="D140" s="242" t="str">
        <f>IF(AJ140="АВС","~380В","~220В")</f>
        <v>~380В</v>
      </c>
      <c r="E140" s="553" t="s">
        <v>212</v>
      </c>
      <c r="F140" s="554"/>
      <c r="G140" s="229" t="str">
        <f>IF(OR(E140="ПВС",E140="ПУНП",E140="ПУГНП",E140="ШВВП"),"*"," ")</f>
        <v xml:space="preserve"> </v>
      </c>
      <c r="H140" s="228" t="s">
        <v>196</v>
      </c>
      <c r="I140" s="242">
        <v>95</v>
      </c>
      <c r="J140" s="556">
        <f>IF(I140&gt;16,2500,1000)</f>
        <v>2500</v>
      </c>
      <c r="K140" s="554"/>
      <c r="L140" s="555"/>
      <c r="M140" s="556">
        <v>0.5</v>
      </c>
      <c r="N140" s="556"/>
      <c r="O140" s="556"/>
      <c r="P140" s="678">
        <f>IF(AJ140="АВС",TRUNC((AK140+AK140*15/100)/10,0)*10,"-")</f>
        <v>3500</v>
      </c>
      <c r="Q140" s="678"/>
      <c r="R140" s="679">
        <f>IF(AJ140="АВС",TRUNC((AK140-AK140*10/100)/10,0)*10,"-")</f>
        <v>2740</v>
      </c>
      <c r="S140" s="680"/>
      <c r="T140" s="678">
        <f>IF(AJ140="АВС",TRUNC((AK140+AK140*8/100)/10,0)*10,"-")</f>
        <v>3290</v>
      </c>
      <c r="U140" s="678"/>
      <c r="V140" s="678">
        <f>IF(OR(AJ140="АВС",AJ140="А"),TRUNC((AK140-AK140*6/100)/10,0)*10,"-")</f>
        <v>2860</v>
      </c>
      <c r="W140" s="678"/>
      <c r="X140" s="678">
        <f>IF(OR(AJ140="АВС",AJ140="В"),TRUNC((AK140-AK140*9/100)/10,0)*10,"-")</f>
        <v>2770</v>
      </c>
      <c r="Y140" s="678"/>
      <c r="Z140" s="678">
        <f>IF(OR(AJ140="АВС",AJ140="С"),TRUNC((AK140+AK140*4/100)/10,0)*10,"-")</f>
        <v>3170</v>
      </c>
      <c r="AA140" s="678"/>
      <c r="AB140" s="678">
        <f>IF(OR(AJ140="АВС",AJ140="А"),TRUNC((AK140+AK140*7/100)/10,0)*10,"-")</f>
        <v>3260</v>
      </c>
      <c r="AC140" s="678"/>
      <c r="AD140" s="678">
        <f>IF(OR(AJ140="АВС",AJ140="В"),TRUNC((AK140-AK140*3/100)/10,0)*10,"-")</f>
        <v>2950</v>
      </c>
      <c r="AE140" s="678"/>
      <c r="AF140" s="678">
        <f>IF(OR(AJ140="АВС",AJ140="С"),TRUNC((AK140+AK140*5/100)/10,0)*10,"-")</f>
        <v>3200</v>
      </c>
      <c r="AG140" s="678"/>
      <c r="AH140" s="556">
        <f>TRUNC(AK140/10,0)*10</f>
        <v>3050</v>
      </c>
      <c r="AI140" s="556"/>
      <c r="AJ140" s="144" t="s">
        <v>919</v>
      </c>
      <c r="AK140" s="145">
        <v>3050</v>
      </c>
    </row>
    <row r="141" spans="1:37" s="132" customFormat="1" ht="18" customHeight="1">
      <c r="A141" s="69" t="str">
        <f ca="1">'Протокол №503-2'!A154</f>
        <v>РП-3</v>
      </c>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1"/>
      <c r="AJ141" s="133"/>
      <c r="AK141" s="83"/>
    </row>
    <row r="142" spans="1:37" s="143" customFormat="1" ht="18" customHeight="1">
      <c r="A142" s="151">
        <v>106</v>
      </c>
      <c r="B142" s="241" t="s">
        <v>193</v>
      </c>
      <c r="C142" s="369" t="s">
        <v>217</v>
      </c>
      <c r="D142" s="242" t="str">
        <f t="shared" ref="D142:D155" si="40">IF(AJ142="АВС","~380В","~220В")</f>
        <v>~220В</v>
      </c>
      <c r="E142" s="553" t="s">
        <v>212</v>
      </c>
      <c r="F142" s="554"/>
      <c r="G142" s="229" t="str">
        <f t="shared" ref="G142:G155" si="41">IF(OR(E142="ПВС",E142="ПУНП",E142="ПУГНП",E142="ШВВП"),"*"," ")</f>
        <v xml:space="preserve"> </v>
      </c>
      <c r="H142" s="228" t="s">
        <v>218</v>
      </c>
      <c r="I142" s="242">
        <v>1.5</v>
      </c>
      <c r="J142" s="556">
        <f t="shared" ref="J142:J155" si="42">IF(I142&gt;16,2500,1000)</f>
        <v>1000</v>
      </c>
      <c r="K142" s="554"/>
      <c r="L142" s="555"/>
      <c r="M142" s="556">
        <v>0.5</v>
      </c>
      <c r="N142" s="556"/>
      <c r="O142" s="556"/>
      <c r="P142" s="678" t="str">
        <f t="shared" ref="P142:P155" si="43">IF(AJ142="АВС",TRUNC((AK142+AK142*15/100)/10,0)*10,"-")</f>
        <v>-</v>
      </c>
      <c r="Q142" s="678"/>
      <c r="R142" s="679" t="str">
        <f t="shared" ref="R142:R155" si="44">IF(AJ142="АВС",TRUNC((AK142-AK142*10/100)/10,0)*10,"-")</f>
        <v>-</v>
      </c>
      <c r="S142" s="680"/>
      <c r="T142" s="678" t="str">
        <f t="shared" ref="T142:T155" si="45">IF(AJ142="АВС",TRUNC((AK142+AK142*8/100)/10,0)*10,"-")</f>
        <v>-</v>
      </c>
      <c r="U142" s="678"/>
      <c r="V142" s="678">
        <f t="shared" ref="V142:V155" si="46">IF(OR(AJ142="АВС",AJ142="А"),TRUNC((AK142-AK142*6/100)/10,0)*10,"-")</f>
        <v>1690</v>
      </c>
      <c r="W142" s="678"/>
      <c r="X142" s="678" t="str">
        <f t="shared" ref="X142:X155" si="47">IF(OR(AJ142="АВС",AJ142="В"),TRUNC((AK142-AK142*9/100)/10,0)*10,"-")</f>
        <v>-</v>
      </c>
      <c r="Y142" s="678"/>
      <c r="Z142" s="678" t="str">
        <f t="shared" ref="Z142:Z155" si="48">IF(OR(AJ142="АВС",AJ142="С"),TRUNC((AK142+AK142*4/100)/10,0)*10,"-")</f>
        <v>-</v>
      </c>
      <c r="AA142" s="678"/>
      <c r="AB142" s="678">
        <f t="shared" ref="AB142:AB155" si="49">IF(OR(AJ142="АВС",AJ142="А"),TRUNC((AK142+AK142*7/100)/10,0)*10,"-")</f>
        <v>1920</v>
      </c>
      <c r="AC142" s="678"/>
      <c r="AD142" s="678" t="str">
        <f t="shared" ref="AD142:AD155" si="50">IF(OR(AJ142="АВС",AJ142="В"),TRUNC((AK142-AK142*3/100)/10,0)*10,"-")</f>
        <v>-</v>
      </c>
      <c r="AE142" s="678"/>
      <c r="AF142" s="678" t="str">
        <f t="shared" ref="AF142:AF155" si="51">IF(OR(AJ142="АВС",AJ142="С"),TRUNC((AK142+AK142*5/100)/10,0)*10,"-")</f>
        <v>-</v>
      </c>
      <c r="AG142" s="678"/>
      <c r="AH142" s="556">
        <f t="shared" ref="AH142:AH155" si="52">TRUNC(AK142/10,0)*10</f>
        <v>1800</v>
      </c>
      <c r="AI142" s="556"/>
      <c r="AJ142" s="144" t="s">
        <v>926</v>
      </c>
      <c r="AK142" s="145">
        <v>1800</v>
      </c>
    </row>
    <row r="143" spans="1:37" s="143" customFormat="1" ht="18" customHeight="1">
      <c r="A143" s="151">
        <f t="shared" ref="A143:A155" si="53">A142+1</f>
        <v>107</v>
      </c>
      <c r="B143" s="241" t="s">
        <v>193</v>
      </c>
      <c r="C143" s="369" t="s">
        <v>219</v>
      </c>
      <c r="D143" s="242" t="str">
        <f t="shared" si="40"/>
        <v>~220В</v>
      </c>
      <c r="E143" s="553" t="s">
        <v>212</v>
      </c>
      <c r="F143" s="554"/>
      <c r="G143" s="229" t="str">
        <f t="shared" si="41"/>
        <v xml:space="preserve"> </v>
      </c>
      <c r="H143" s="228" t="s">
        <v>218</v>
      </c>
      <c r="I143" s="242">
        <v>1.5</v>
      </c>
      <c r="J143" s="556">
        <f t="shared" si="42"/>
        <v>1000</v>
      </c>
      <c r="K143" s="554"/>
      <c r="L143" s="555"/>
      <c r="M143" s="556">
        <v>0.5</v>
      </c>
      <c r="N143" s="556"/>
      <c r="O143" s="556"/>
      <c r="P143" s="678" t="str">
        <f t="shared" si="43"/>
        <v>-</v>
      </c>
      <c r="Q143" s="678"/>
      <c r="R143" s="679" t="str">
        <f t="shared" si="44"/>
        <v>-</v>
      </c>
      <c r="S143" s="680"/>
      <c r="T143" s="678" t="str">
        <f t="shared" si="45"/>
        <v>-</v>
      </c>
      <c r="U143" s="678"/>
      <c r="V143" s="678" t="str">
        <f t="shared" si="46"/>
        <v>-</v>
      </c>
      <c r="W143" s="678"/>
      <c r="X143" s="678">
        <f t="shared" si="47"/>
        <v>1720</v>
      </c>
      <c r="Y143" s="678"/>
      <c r="Z143" s="678" t="str">
        <f t="shared" si="48"/>
        <v>-</v>
      </c>
      <c r="AA143" s="678"/>
      <c r="AB143" s="678" t="str">
        <f t="shared" si="49"/>
        <v>-</v>
      </c>
      <c r="AC143" s="678"/>
      <c r="AD143" s="678">
        <f t="shared" si="50"/>
        <v>1840</v>
      </c>
      <c r="AE143" s="678"/>
      <c r="AF143" s="678" t="str">
        <f t="shared" si="51"/>
        <v>-</v>
      </c>
      <c r="AG143" s="678"/>
      <c r="AH143" s="556">
        <f t="shared" si="52"/>
        <v>1900</v>
      </c>
      <c r="AI143" s="556"/>
      <c r="AJ143" s="144" t="s">
        <v>920</v>
      </c>
      <c r="AK143" s="145">
        <v>1900</v>
      </c>
    </row>
    <row r="144" spans="1:37" s="143" customFormat="1" ht="18" customHeight="1">
      <c r="A144" s="151">
        <f t="shared" si="53"/>
        <v>108</v>
      </c>
      <c r="B144" s="241" t="s">
        <v>193</v>
      </c>
      <c r="C144" s="369" t="s">
        <v>220</v>
      </c>
      <c r="D144" s="242" t="str">
        <f t="shared" si="40"/>
        <v>~220В</v>
      </c>
      <c r="E144" s="553" t="s">
        <v>212</v>
      </c>
      <c r="F144" s="554"/>
      <c r="G144" s="229" t="str">
        <f t="shared" si="41"/>
        <v xml:space="preserve"> </v>
      </c>
      <c r="H144" s="228" t="s">
        <v>218</v>
      </c>
      <c r="I144" s="242">
        <v>1.5</v>
      </c>
      <c r="J144" s="556">
        <f t="shared" si="42"/>
        <v>1000</v>
      </c>
      <c r="K144" s="554"/>
      <c r="L144" s="555"/>
      <c r="M144" s="556">
        <v>0.5</v>
      </c>
      <c r="N144" s="556"/>
      <c r="O144" s="556"/>
      <c r="P144" s="678" t="str">
        <f t="shared" si="43"/>
        <v>-</v>
      </c>
      <c r="Q144" s="678"/>
      <c r="R144" s="679" t="str">
        <f t="shared" si="44"/>
        <v>-</v>
      </c>
      <c r="S144" s="680"/>
      <c r="T144" s="678" t="str">
        <f t="shared" si="45"/>
        <v>-</v>
      </c>
      <c r="U144" s="678"/>
      <c r="V144" s="678" t="str">
        <f t="shared" si="46"/>
        <v>-</v>
      </c>
      <c r="W144" s="678"/>
      <c r="X144" s="678" t="str">
        <f t="shared" si="47"/>
        <v>-</v>
      </c>
      <c r="Y144" s="678"/>
      <c r="Z144" s="678">
        <f t="shared" si="48"/>
        <v>1780</v>
      </c>
      <c r="AA144" s="678"/>
      <c r="AB144" s="678" t="str">
        <f t="shared" si="49"/>
        <v>-</v>
      </c>
      <c r="AC144" s="678"/>
      <c r="AD144" s="678" t="str">
        <f t="shared" si="50"/>
        <v>-</v>
      </c>
      <c r="AE144" s="678"/>
      <c r="AF144" s="678">
        <f t="shared" si="51"/>
        <v>1800</v>
      </c>
      <c r="AG144" s="678"/>
      <c r="AH144" s="556">
        <f t="shared" si="52"/>
        <v>1720</v>
      </c>
      <c r="AI144" s="556"/>
      <c r="AJ144" s="144" t="s">
        <v>927</v>
      </c>
      <c r="AK144" s="145">
        <v>1720</v>
      </c>
    </row>
    <row r="145" spans="1:37" s="143" customFormat="1" ht="18" customHeight="1">
      <c r="A145" s="151">
        <f t="shared" si="53"/>
        <v>109</v>
      </c>
      <c r="B145" s="241" t="s">
        <v>193</v>
      </c>
      <c r="C145" s="369" t="s">
        <v>221</v>
      </c>
      <c r="D145" s="242" t="str">
        <f t="shared" si="40"/>
        <v>~220В</v>
      </c>
      <c r="E145" s="553" t="s">
        <v>212</v>
      </c>
      <c r="F145" s="554"/>
      <c r="G145" s="229" t="str">
        <f t="shared" si="41"/>
        <v xml:space="preserve"> </v>
      </c>
      <c r="H145" s="228" t="s">
        <v>218</v>
      </c>
      <c r="I145" s="242">
        <v>1.5</v>
      </c>
      <c r="J145" s="556">
        <f t="shared" si="42"/>
        <v>1000</v>
      </c>
      <c r="K145" s="554"/>
      <c r="L145" s="555"/>
      <c r="M145" s="556">
        <v>0.5</v>
      </c>
      <c r="N145" s="556"/>
      <c r="O145" s="556"/>
      <c r="P145" s="678" t="str">
        <f t="shared" si="43"/>
        <v>-</v>
      </c>
      <c r="Q145" s="678"/>
      <c r="R145" s="679" t="str">
        <f t="shared" si="44"/>
        <v>-</v>
      </c>
      <c r="S145" s="680"/>
      <c r="T145" s="678" t="str">
        <f t="shared" si="45"/>
        <v>-</v>
      </c>
      <c r="U145" s="678"/>
      <c r="V145" s="678">
        <f t="shared" si="46"/>
        <v>1900</v>
      </c>
      <c r="W145" s="678"/>
      <c r="X145" s="678" t="str">
        <f t="shared" si="47"/>
        <v>-</v>
      </c>
      <c r="Y145" s="678"/>
      <c r="Z145" s="678" t="str">
        <f t="shared" si="48"/>
        <v>-</v>
      </c>
      <c r="AA145" s="678"/>
      <c r="AB145" s="678">
        <f t="shared" si="49"/>
        <v>2170</v>
      </c>
      <c r="AC145" s="678"/>
      <c r="AD145" s="678" t="str">
        <f t="shared" si="50"/>
        <v>-</v>
      </c>
      <c r="AE145" s="678"/>
      <c r="AF145" s="678" t="str">
        <f t="shared" si="51"/>
        <v>-</v>
      </c>
      <c r="AG145" s="678"/>
      <c r="AH145" s="556">
        <f t="shared" si="52"/>
        <v>2030</v>
      </c>
      <c r="AI145" s="556"/>
      <c r="AJ145" s="144" t="s">
        <v>926</v>
      </c>
      <c r="AK145" s="145">
        <v>2030</v>
      </c>
    </row>
    <row r="146" spans="1:37" s="143" customFormat="1" ht="18" customHeight="1">
      <c r="A146" s="151">
        <f t="shared" si="53"/>
        <v>110</v>
      </c>
      <c r="B146" s="241" t="s">
        <v>193</v>
      </c>
      <c r="C146" s="369" t="s">
        <v>223</v>
      </c>
      <c r="D146" s="242" t="str">
        <f t="shared" si="40"/>
        <v>~220В</v>
      </c>
      <c r="E146" s="553" t="s">
        <v>212</v>
      </c>
      <c r="F146" s="554"/>
      <c r="G146" s="229" t="str">
        <f t="shared" si="41"/>
        <v xml:space="preserve"> </v>
      </c>
      <c r="H146" s="228" t="s">
        <v>218</v>
      </c>
      <c r="I146" s="242">
        <v>1.5</v>
      </c>
      <c r="J146" s="556">
        <f t="shared" si="42"/>
        <v>1000</v>
      </c>
      <c r="K146" s="554"/>
      <c r="L146" s="555"/>
      <c r="M146" s="556">
        <v>0.5</v>
      </c>
      <c r="N146" s="556"/>
      <c r="O146" s="556"/>
      <c r="P146" s="678" t="str">
        <f t="shared" si="43"/>
        <v>-</v>
      </c>
      <c r="Q146" s="678"/>
      <c r="R146" s="679" t="str">
        <f t="shared" si="44"/>
        <v>-</v>
      </c>
      <c r="S146" s="680"/>
      <c r="T146" s="678" t="str">
        <f t="shared" si="45"/>
        <v>-</v>
      </c>
      <c r="U146" s="678"/>
      <c r="V146" s="678" t="str">
        <f t="shared" si="46"/>
        <v>-</v>
      </c>
      <c r="W146" s="678"/>
      <c r="X146" s="678">
        <f t="shared" si="47"/>
        <v>1450</v>
      </c>
      <c r="Y146" s="678"/>
      <c r="Z146" s="678" t="str">
        <f t="shared" si="48"/>
        <v>-</v>
      </c>
      <c r="AA146" s="678"/>
      <c r="AB146" s="678" t="str">
        <f t="shared" si="49"/>
        <v>-</v>
      </c>
      <c r="AC146" s="678"/>
      <c r="AD146" s="678">
        <f t="shared" si="50"/>
        <v>1540</v>
      </c>
      <c r="AE146" s="678"/>
      <c r="AF146" s="678" t="str">
        <f t="shared" si="51"/>
        <v>-</v>
      </c>
      <c r="AG146" s="678"/>
      <c r="AH146" s="556">
        <f t="shared" si="52"/>
        <v>1590</v>
      </c>
      <c r="AI146" s="556"/>
      <c r="AJ146" s="144" t="s">
        <v>920</v>
      </c>
      <c r="AK146" s="145">
        <v>1596</v>
      </c>
    </row>
    <row r="147" spans="1:37" s="143" customFormat="1" ht="18" customHeight="1">
      <c r="A147" s="151">
        <f t="shared" si="53"/>
        <v>111</v>
      </c>
      <c r="B147" s="241" t="s">
        <v>193</v>
      </c>
      <c r="C147" s="369" t="s">
        <v>224</v>
      </c>
      <c r="D147" s="242" t="str">
        <f t="shared" si="40"/>
        <v>~220В</v>
      </c>
      <c r="E147" s="553" t="s">
        <v>212</v>
      </c>
      <c r="F147" s="554"/>
      <c r="G147" s="229" t="str">
        <f t="shared" si="41"/>
        <v xml:space="preserve"> </v>
      </c>
      <c r="H147" s="228" t="s">
        <v>218</v>
      </c>
      <c r="I147" s="242">
        <v>1.5</v>
      </c>
      <c r="J147" s="556">
        <f t="shared" si="42"/>
        <v>1000</v>
      </c>
      <c r="K147" s="554"/>
      <c r="L147" s="555"/>
      <c r="M147" s="556">
        <v>0.5</v>
      </c>
      <c r="N147" s="556"/>
      <c r="O147" s="556"/>
      <c r="P147" s="678" t="str">
        <f t="shared" si="43"/>
        <v>-</v>
      </c>
      <c r="Q147" s="678"/>
      <c r="R147" s="679" t="str">
        <f t="shared" si="44"/>
        <v>-</v>
      </c>
      <c r="S147" s="680"/>
      <c r="T147" s="678" t="str">
        <f t="shared" si="45"/>
        <v>-</v>
      </c>
      <c r="U147" s="678"/>
      <c r="V147" s="678" t="str">
        <f t="shared" si="46"/>
        <v>-</v>
      </c>
      <c r="W147" s="678"/>
      <c r="X147" s="678" t="str">
        <f t="shared" si="47"/>
        <v>-</v>
      </c>
      <c r="Y147" s="678"/>
      <c r="Z147" s="678">
        <f t="shared" si="48"/>
        <v>1990</v>
      </c>
      <c r="AA147" s="678"/>
      <c r="AB147" s="678" t="str">
        <f t="shared" si="49"/>
        <v>-</v>
      </c>
      <c r="AC147" s="678"/>
      <c r="AD147" s="678" t="str">
        <f t="shared" si="50"/>
        <v>-</v>
      </c>
      <c r="AE147" s="678"/>
      <c r="AF147" s="678">
        <f t="shared" si="51"/>
        <v>2010</v>
      </c>
      <c r="AG147" s="678"/>
      <c r="AH147" s="556">
        <f t="shared" si="52"/>
        <v>1920</v>
      </c>
      <c r="AI147" s="556"/>
      <c r="AJ147" s="144" t="s">
        <v>927</v>
      </c>
      <c r="AK147" s="145">
        <v>1920</v>
      </c>
    </row>
    <row r="148" spans="1:37" s="143" customFormat="1" ht="18" customHeight="1">
      <c r="A148" s="151">
        <f t="shared" si="53"/>
        <v>112</v>
      </c>
      <c r="B148" s="241" t="s">
        <v>193</v>
      </c>
      <c r="C148" s="369" t="s">
        <v>225</v>
      </c>
      <c r="D148" s="242" t="str">
        <f t="shared" si="40"/>
        <v>~220В</v>
      </c>
      <c r="E148" s="553" t="s">
        <v>212</v>
      </c>
      <c r="F148" s="554"/>
      <c r="G148" s="229" t="str">
        <f t="shared" si="41"/>
        <v xml:space="preserve"> </v>
      </c>
      <c r="H148" s="228" t="s">
        <v>218</v>
      </c>
      <c r="I148" s="242">
        <v>1.5</v>
      </c>
      <c r="J148" s="556">
        <f t="shared" si="42"/>
        <v>1000</v>
      </c>
      <c r="K148" s="554"/>
      <c r="L148" s="555"/>
      <c r="M148" s="556">
        <v>0.5</v>
      </c>
      <c r="N148" s="556"/>
      <c r="O148" s="556"/>
      <c r="P148" s="678" t="str">
        <f t="shared" si="43"/>
        <v>-</v>
      </c>
      <c r="Q148" s="678"/>
      <c r="R148" s="679" t="str">
        <f t="shared" si="44"/>
        <v>-</v>
      </c>
      <c r="S148" s="680"/>
      <c r="T148" s="678" t="str">
        <f t="shared" si="45"/>
        <v>-</v>
      </c>
      <c r="U148" s="678"/>
      <c r="V148" s="678">
        <f t="shared" si="46"/>
        <v>1970</v>
      </c>
      <c r="W148" s="678"/>
      <c r="X148" s="678" t="str">
        <f t="shared" si="47"/>
        <v>-</v>
      </c>
      <c r="Y148" s="678"/>
      <c r="Z148" s="678" t="str">
        <f t="shared" si="48"/>
        <v>-</v>
      </c>
      <c r="AA148" s="678"/>
      <c r="AB148" s="678">
        <f t="shared" si="49"/>
        <v>2250</v>
      </c>
      <c r="AC148" s="678"/>
      <c r="AD148" s="678" t="str">
        <f t="shared" si="50"/>
        <v>-</v>
      </c>
      <c r="AE148" s="678"/>
      <c r="AF148" s="678" t="str">
        <f t="shared" si="51"/>
        <v>-</v>
      </c>
      <c r="AG148" s="678"/>
      <c r="AH148" s="556">
        <f t="shared" si="52"/>
        <v>2100</v>
      </c>
      <c r="AI148" s="556"/>
      <c r="AJ148" s="144" t="s">
        <v>926</v>
      </c>
      <c r="AK148" s="145">
        <v>2103</v>
      </c>
    </row>
    <row r="149" spans="1:37" s="143" customFormat="1" ht="18" customHeight="1">
      <c r="A149" s="151">
        <f t="shared" si="53"/>
        <v>113</v>
      </c>
      <c r="B149" s="241" t="s">
        <v>193</v>
      </c>
      <c r="C149" s="369" t="s">
        <v>229</v>
      </c>
      <c r="D149" s="242" t="str">
        <f t="shared" si="40"/>
        <v>~220В</v>
      </c>
      <c r="E149" s="553" t="s">
        <v>212</v>
      </c>
      <c r="F149" s="554"/>
      <c r="G149" s="229" t="str">
        <f t="shared" si="41"/>
        <v xml:space="preserve"> </v>
      </c>
      <c r="H149" s="228" t="s">
        <v>218</v>
      </c>
      <c r="I149" s="242">
        <v>2.5</v>
      </c>
      <c r="J149" s="556">
        <f t="shared" si="42"/>
        <v>1000</v>
      </c>
      <c r="K149" s="554"/>
      <c r="L149" s="555"/>
      <c r="M149" s="556">
        <v>0.5</v>
      </c>
      <c r="N149" s="556"/>
      <c r="O149" s="556"/>
      <c r="P149" s="678" t="str">
        <f t="shared" si="43"/>
        <v>-</v>
      </c>
      <c r="Q149" s="678"/>
      <c r="R149" s="679" t="str">
        <f t="shared" si="44"/>
        <v>-</v>
      </c>
      <c r="S149" s="680"/>
      <c r="T149" s="678" t="str">
        <f t="shared" si="45"/>
        <v>-</v>
      </c>
      <c r="U149" s="678"/>
      <c r="V149" s="678">
        <f t="shared" si="46"/>
        <v>2160</v>
      </c>
      <c r="W149" s="678"/>
      <c r="X149" s="678" t="str">
        <f t="shared" si="47"/>
        <v>-</v>
      </c>
      <c r="Y149" s="678"/>
      <c r="Z149" s="678" t="str">
        <f t="shared" si="48"/>
        <v>-</v>
      </c>
      <c r="AA149" s="678"/>
      <c r="AB149" s="678">
        <f t="shared" si="49"/>
        <v>2460</v>
      </c>
      <c r="AC149" s="678"/>
      <c r="AD149" s="678" t="str">
        <f t="shared" si="50"/>
        <v>-</v>
      </c>
      <c r="AE149" s="678"/>
      <c r="AF149" s="678" t="str">
        <f t="shared" si="51"/>
        <v>-</v>
      </c>
      <c r="AG149" s="678"/>
      <c r="AH149" s="556">
        <f t="shared" si="52"/>
        <v>2300</v>
      </c>
      <c r="AI149" s="556"/>
      <c r="AJ149" s="144" t="s">
        <v>926</v>
      </c>
      <c r="AK149" s="145">
        <v>2300</v>
      </c>
    </row>
    <row r="150" spans="1:37" s="143" customFormat="1" ht="18" customHeight="1">
      <c r="A150" s="151">
        <f t="shared" si="53"/>
        <v>114</v>
      </c>
      <c r="B150" s="241" t="s">
        <v>193</v>
      </c>
      <c r="C150" s="369" t="s">
        <v>232</v>
      </c>
      <c r="D150" s="242" t="str">
        <f t="shared" si="40"/>
        <v>~220В</v>
      </c>
      <c r="E150" s="553" t="s">
        <v>212</v>
      </c>
      <c r="F150" s="554"/>
      <c r="G150" s="229" t="str">
        <f t="shared" si="41"/>
        <v xml:space="preserve"> </v>
      </c>
      <c r="H150" s="228" t="s">
        <v>218</v>
      </c>
      <c r="I150" s="242">
        <v>2.5</v>
      </c>
      <c r="J150" s="556">
        <f t="shared" si="42"/>
        <v>1000</v>
      </c>
      <c r="K150" s="554"/>
      <c r="L150" s="555"/>
      <c r="M150" s="556">
        <v>0.5</v>
      </c>
      <c r="N150" s="556"/>
      <c r="O150" s="556"/>
      <c r="P150" s="678" t="str">
        <f t="shared" si="43"/>
        <v>-</v>
      </c>
      <c r="Q150" s="678"/>
      <c r="R150" s="679" t="str">
        <f t="shared" si="44"/>
        <v>-</v>
      </c>
      <c r="S150" s="680"/>
      <c r="T150" s="678" t="str">
        <f t="shared" si="45"/>
        <v>-</v>
      </c>
      <c r="U150" s="678"/>
      <c r="V150" s="678" t="str">
        <f t="shared" si="46"/>
        <v>-</v>
      </c>
      <c r="W150" s="678"/>
      <c r="X150" s="678">
        <f t="shared" si="47"/>
        <v>1680</v>
      </c>
      <c r="Y150" s="678"/>
      <c r="Z150" s="678" t="str">
        <f t="shared" si="48"/>
        <v>-</v>
      </c>
      <c r="AA150" s="678"/>
      <c r="AB150" s="678" t="str">
        <f t="shared" si="49"/>
        <v>-</v>
      </c>
      <c r="AC150" s="678"/>
      <c r="AD150" s="678">
        <f t="shared" si="50"/>
        <v>1790</v>
      </c>
      <c r="AE150" s="678"/>
      <c r="AF150" s="678" t="str">
        <f t="shared" si="51"/>
        <v>-</v>
      </c>
      <c r="AG150" s="678"/>
      <c r="AH150" s="556">
        <f t="shared" si="52"/>
        <v>1850</v>
      </c>
      <c r="AI150" s="556"/>
      <c r="AJ150" s="144" t="s">
        <v>920</v>
      </c>
      <c r="AK150" s="145">
        <v>1850</v>
      </c>
    </row>
    <row r="151" spans="1:37" s="143" customFormat="1" ht="18" customHeight="1">
      <c r="A151" s="151">
        <f t="shared" si="53"/>
        <v>115</v>
      </c>
      <c r="B151" s="241" t="s">
        <v>193</v>
      </c>
      <c r="C151" s="369" t="s">
        <v>233</v>
      </c>
      <c r="D151" s="242" t="str">
        <f t="shared" si="40"/>
        <v>~220В</v>
      </c>
      <c r="E151" s="553" t="s">
        <v>212</v>
      </c>
      <c r="F151" s="554"/>
      <c r="G151" s="229" t="str">
        <f t="shared" si="41"/>
        <v xml:space="preserve"> </v>
      </c>
      <c r="H151" s="228" t="s">
        <v>218</v>
      </c>
      <c r="I151" s="242">
        <v>2.5</v>
      </c>
      <c r="J151" s="556">
        <f t="shared" si="42"/>
        <v>1000</v>
      </c>
      <c r="K151" s="554"/>
      <c r="L151" s="555"/>
      <c r="M151" s="556">
        <v>0.5</v>
      </c>
      <c r="N151" s="556"/>
      <c r="O151" s="556"/>
      <c r="P151" s="678" t="str">
        <f t="shared" si="43"/>
        <v>-</v>
      </c>
      <c r="Q151" s="678"/>
      <c r="R151" s="679" t="str">
        <f t="shared" si="44"/>
        <v>-</v>
      </c>
      <c r="S151" s="680"/>
      <c r="T151" s="678" t="str">
        <f t="shared" si="45"/>
        <v>-</v>
      </c>
      <c r="U151" s="678"/>
      <c r="V151" s="678" t="str">
        <f t="shared" si="46"/>
        <v>-</v>
      </c>
      <c r="W151" s="678"/>
      <c r="X151" s="678" t="str">
        <f t="shared" si="47"/>
        <v>-</v>
      </c>
      <c r="Y151" s="678"/>
      <c r="Z151" s="678">
        <f t="shared" si="48"/>
        <v>2090</v>
      </c>
      <c r="AA151" s="678"/>
      <c r="AB151" s="678" t="str">
        <f t="shared" si="49"/>
        <v>-</v>
      </c>
      <c r="AC151" s="678"/>
      <c r="AD151" s="678" t="str">
        <f t="shared" si="50"/>
        <v>-</v>
      </c>
      <c r="AE151" s="678"/>
      <c r="AF151" s="678">
        <f t="shared" si="51"/>
        <v>2110</v>
      </c>
      <c r="AG151" s="678"/>
      <c r="AH151" s="556">
        <f t="shared" si="52"/>
        <v>2010</v>
      </c>
      <c r="AI151" s="556"/>
      <c r="AJ151" s="144" t="s">
        <v>927</v>
      </c>
      <c r="AK151" s="145">
        <v>2010</v>
      </c>
    </row>
    <row r="152" spans="1:37" s="143" customFormat="1" ht="18" customHeight="1">
      <c r="A152" s="151">
        <f t="shared" si="53"/>
        <v>116</v>
      </c>
      <c r="B152" s="241" t="s">
        <v>193</v>
      </c>
      <c r="C152" s="369" t="s">
        <v>235</v>
      </c>
      <c r="D152" s="242" t="str">
        <f t="shared" si="40"/>
        <v>~220В</v>
      </c>
      <c r="E152" s="553" t="s">
        <v>212</v>
      </c>
      <c r="F152" s="554"/>
      <c r="G152" s="229" t="str">
        <f t="shared" si="41"/>
        <v xml:space="preserve"> </v>
      </c>
      <c r="H152" s="228" t="s">
        <v>218</v>
      </c>
      <c r="I152" s="242">
        <v>2.5</v>
      </c>
      <c r="J152" s="556">
        <f t="shared" si="42"/>
        <v>1000</v>
      </c>
      <c r="K152" s="554"/>
      <c r="L152" s="555"/>
      <c r="M152" s="556">
        <v>0.5</v>
      </c>
      <c r="N152" s="556"/>
      <c r="O152" s="556"/>
      <c r="P152" s="678" t="str">
        <f t="shared" si="43"/>
        <v>-</v>
      </c>
      <c r="Q152" s="678"/>
      <c r="R152" s="679" t="str">
        <f t="shared" si="44"/>
        <v>-</v>
      </c>
      <c r="S152" s="680"/>
      <c r="T152" s="678" t="str">
        <f t="shared" si="45"/>
        <v>-</v>
      </c>
      <c r="U152" s="678"/>
      <c r="V152" s="678" t="str">
        <f t="shared" si="46"/>
        <v>-</v>
      </c>
      <c r="W152" s="678"/>
      <c r="X152" s="678" t="str">
        <f t="shared" si="47"/>
        <v>-</v>
      </c>
      <c r="Y152" s="678"/>
      <c r="Z152" s="678">
        <f t="shared" si="48"/>
        <v>2140</v>
      </c>
      <c r="AA152" s="678"/>
      <c r="AB152" s="678" t="str">
        <f t="shared" si="49"/>
        <v>-</v>
      </c>
      <c r="AC152" s="678"/>
      <c r="AD152" s="678" t="str">
        <f t="shared" si="50"/>
        <v>-</v>
      </c>
      <c r="AE152" s="678"/>
      <c r="AF152" s="678">
        <f t="shared" si="51"/>
        <v>2160</v>
      </c>
      <c r="AG152" s="678"/>
      <c r="AH152" s="556">
        <f t="shared" si="52"/>
        <v>2060</v>
      </c>
      <c r="AI152" s="556"/>
      <c r="AJ152" s="144" t="s">
        <v>927</v>
      </c>
      <c r="AK152" s="145">
        <v>2060</v>
      </c>
    </row>
    <row r="153" spans="1:37" s="143" customFormat="1" ht="18" customHeight="1">
      <c r="A153" s="151">
        <f t="shared" si="53"/>
        <v>117</v>
      </c>
      <c r="B153" s="241" t="s">
        <v>193</v>
      </c>
      <c r="C153" s="369" t="s">
        <v>302</v>
      </c>
      <c r="D153" s="242" t="str">
        <f t="shared" si="40"/>
        <v>~220В</v>
      </c>
      <c r="E153" s="553" t="s">
        <v>212</v>
      </c>
      <c r="F153" s="554"/>
      <c r="G153" s="229" t="str">
        <f t="shared" si="41"/>
        <v xml:space="preserve"> </v>
      </c>
      <c r="H153" s="228" t="s">
        <v>218</v>
      </c>
      <c r="I153" s="242">
        <v>2.5</v>
      </c>
      <c r="J153" s="556">
        <f t="shared" si="42"/>
        <v>1000</v>
      </c>
      <c r="K153" s="554"/>
      <c r="L153" s="555"/>
      <c r="M153" s="556">
        <v>0.5</v>
      </c>
      <c r="N153" s="556"/>
      <c r="O153" s="556"/>
      <c r="P153" s="678" t="str">
        <f t="shared" si="43"/>
        <v>-</v>
      </c>
      <c r="Q153" s="678"/>
      <c r="R153" s="679" t="str">
        <f t="shared" si="44"/>
        <v>-</v>
      </c>
      <c r="S153" s="680"/>
      <c r="T153" s="678" t="str">
        <f t="shared" si="45"/>
        <v>-</v>
      </c>
      <c r="U153" s="678"/>
      <c r="V153" s="678">
        <f t="shared" si="46"/>
        <v>2250</v>
      </c>
      <c r="W153" s="678"/>
      <c r="X153" s="678" t="str">
        <f t="shared" si="47"/>
        <v>-</v>
      </c>
      <c r="Y153" s="678"/>
      <c r="Z153" s="678" t="str">
        <f t="shared" si="48"/>
        <v>-</v>
      </c>
      <c r="AA153" s="678"/>
      <c r="AB153" s="678">
        <f t="shared" si="49"/>
        <v>2560</v>
      </c>
      <c r="AC153" s="678"/>
      <c r="AD153" s="678" t="str">
        <f t="shared" si="50"/>
        <v>-</v>
      </c>
      <c r="AE153" s="678"/>
      <c r="AF153" s="678" t="str">
        <f t="shared" si="51"/>
        <v>-</v>
      </c>
      <c r="AG153" s="678"/>
      <c r="AH153" s="556">
        <f t="shared" si="52"/>
        <v>2400</v>
      </c>
      <c r="AI153" s="556"/>
      <c r="AJ153" s="144" t="s">
        <v>926</v>
      </c>
      <c r="AK153" s="145">
        <v>2400</v>
      </c>
    </row>
    <row r="154" spans="1:37" s="143" customFormat="1" ht="18" customHeight="1">
      <c r="A154" s="151">
        <f t="shared" si="53"/>
        <v>118</v>
      </c>
      <c r="B154" s="241" t="s">
        <v>193</v>
      </c>
      <c r="C154" s="369" t="s">
        <v>236</v>
      </c>
      <c r="D154" s="242" t="str">
        <f t="shared" si="40"/>
        <v>~220В</v>
      </c>
      <c r="E154" s="553" t="s">
        <v>212</v>
      </c>
      <c r="F154" s="554"/>
      <c r="G154" s="229" t="str">
        <f t="shared" si="41"/>
        <v xml:space="preserve"> </v>
      </c>
      <c r="H154" s="228" t="s">
        <v>218</v>
      </c>
      <c r="I154" s="242">
        <v>2.5</v>
      </c>
      <c r="J154" s="556">
        <f t="shared" si="42"/>
        <v>1000</v>
      </c>
      <c r="K154" s="554"/>
      <c r="L154" s="555"/>
      <c r="M154" s="556">
        <v>0.5</v>
      </c>
      <c r="N154" s="556"/>
      <c r="O154" s="556"/>
      <c r="P154" s="678" t="str">
        <f t="shared" si="43"/>
        <v>-</v>
      </c>
      <c r="Q154" s="678"/>
      <c r="R154" s="679" t="str">
        <f t="shared" si="44"/>
        <v>-</v>
      </c>
      <c r="S154" s="680"/>
      <c r="T154" s="678" t="str">
        <f t="shared" si="45"/>
        <v>-</v>
      </c>
      <c r="U154" s="678"/>
      <c r="V154" s="678" t="str">
        <f t="shared" si="46"/>
        <v>-</v>
      </c>
      <c r="W154" s="678"/>
      <c r="X154" s="678">
        <f t="shared" si="47"/>
        <v>1390</v>
      </c>
      <c r="Y154" s="678"/>
      <c r="Z154" s="678" t="str">
        <f t="shared" si="48"/>
        <v>-</v>
      </c>
      <c r="AA154" s="678"/>
      <c r="AB154" s="678" t="str">
        <f t="shared" si="49"/>
        <v>-</v>
      </c>
      <c r="AC154" s="678"/>
      <c r="AD154" s="678">
        <f t="shared" si="50"/>
        <v>1480</v>
      </c>
      <c r="AE154" s="678"/>
      <c r="AF154" s="678" t="str">
        <f t="shared" si="51"/>
        <v>-</v>
      </c>
      <c r="AG154" s="678"/>
      <c r="AH154" s="556">
        <f t="shared" si="52"/>
        <v>1530</v>
      </c>
      <c r="AI154" s="556"/>
      <c r="AJ154" s="144" t="s">
        <v>920</v>
      </c>
      <c r="AK154" s="145">
        <v>1530</v>
      </c>
    </row>
    <row r="155" spans="1:37" s="143" customFormat="1" ht="18" customHeight="1">
      <c r="A155" s="151">
        <f t="shared" si="53"/>
        <v>119</v>
      </c>
      <c r="B155" s="241" t="s">
        <v>193</v>
      </c>
      <c r="C155" s="369" t="s">
        <v>237</v>
      </c>
      <c r="D155" s="242" t="str">
        <f t="shared" si="40"/>
        <v>~220В</v>
      </c>
      <c r="E155" s="553" t="s">
        <v>212</v>
      </c>
      <c r="F155" s="554"/>
      <c r="G155" s="229" t="str">
        <f t="shared" si="41"/>
        <v xml:space="preserve"> </v>
      </c>
      <c r="H155" s="228" t="s">
        <v>196</v>
      </c>
      <c r="I155" s="242">
        <v>2.5</v>
      </c>
      <c r="J155" s="556">
        <f t="shared" si="42"/>
        <v>1000</v>
      </c>
      <c r="K155" s="554"/>
      <c r="L155" s="555"/>
      <c r="M155" s="556">
        <v>0.5</v>
      </c>
      <c r="N155" s="556"/>
      <c r="O155" s="556"/>
      <c r="P155" s="678" t="str">
        <f t="shared" si="43"/>
        <v>-</v>
      </c>
      <c r="Q155" s="678"/>
      <c r="R155" s="679" t="str">
        <f t="shared" si="44"/>
        <v>-</v>
      </c>
      <c r="S155" s="680"/>
      <c r="T155" s="678" t="str">
        <f t="shared" si="45"/>
        <v>-</v>
      </c>
      <c r="U155" s="678"/>
      <c r="V155" s="678" t="str">
        <f t="shared" si="46"/>
        <v>-</v>
      </c>
      <c r="W155" s="678"/>
      <c r="X155" s="678" t="str">
        <f t="shared" si="47"/>
        <v>-</v>
      </c>
      <c r="Y155" s="678"/>
      <c r="Z155" s="678">
        <f t="shared" si="48"/>
        <v>1990</v>
      </c>
      <c r="AA155" s="678"/>
      <c r="AB155" s="678" t="str">
        <f t="shared" si="49"/>
        <v>-</v>
      </c>
      <c r="AC155" s="678"/>
      <c r="AD155" s="678" t="str">
        <f t="shared" si="50"/>
        <v>-</v>
      </c>
      <c r="AE155" s="678"/>
      <c r="AF155" s="678">
        <f t="shared" si="51"/>
        <v>2010</v>
      </c>
      <c r="AG155" s="678"/>
      <c r="AH155" s="556">
        <f t="shared" si="52"/>
        <v>1920</v>
      </c>
      <c r="AI155" s="556"/>
      <c r="AJ155" s="144" t="s">
        <v>927</v>
      </c>
      <c r="AK155" s="145">
        <v>1920</v>
      </c>
    </row>
    <row r="156" spans="1:37" s="132" customFormat="1" ht="18" customHeight="1">
      <c r="A156" s="69" t="str">
        <f ca="1">'Протокол №503-2'!A158</f>
        <v>РП-4/5</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1"/>
      <c r="AJ156" s="133"/>
      <c r="AK156" s="83"/>
    </row>
    <row r="157" spans="1:37" s="143" customFormat="1" ht="18" customHeight="1">
      <c r="A157" s="151">
        <v>120</v>
      </c>
      <c r="B157" s="241" t="s">
        <v>193</v>
      </c>
      <c r="C157" s="369" t="s">
        <v>240</v>
      </c>
      <c r="D157" s="242" t="str">
        <f t="shared" ref="D157:D184" si="54">IF(AJ157="АВС","~380В","~220В")</f>
        <v>~380В</v>
      </c>
      <c r="E157" s="553" t="s">
        <v>211</v>
      </c>
      <c r="F157" s="554"/>
      <c r="G157" s="693"/>
      <c r="H157" s="228" t="s">
        <v>196</v>
      </c>
      <c r="I157" s="242">
        <v>10</v>
      </c>
      <c r="J157" s="556">
        <f t="shared" ref="J157:J184" si="55">IF(I157&gt;16,2500,1000)</f>
        <v>1000</v>
      </c>
      <c r="K157" s="554"/>
      <c r="L157" s="555"/>
      <c r="M157" s="556">
        <v>0.5</v>
      </c>
      <c r="N157" s="556"/>
      <c r="O157" s="556"/>
      <c r="P157" s="678">
        <f t="shared" ref="P157:P184" si="56">IF(AJ157="АВС",TRUNC((AK157+AK157*15/100)/10,0)*10,"-")</f>
        <v>3680</v>
      </c>
      <c r="Q157" s="678"/>
      <c r="R157" s="679">
        <f t="shared" ref="R157:R184" si="57">IF(AJ157="АВС",TRUNC((AK157-AK157*10/100)/10,0)*10,"-")</f>
        <v>2880</v>
      </c>
      <c r="S157" s="680"/>
      <c r="T157" s="678">
        <f t="shared" ref="T157:T184" si="58">IF(AJ157="АВС",TRUNC((AK157+AK157*8/100)/10,0)*10,"-")</f>
        <v>3450</v>
      </c>
      <c r="U157" s="678"/>
      <c r="V157" s="678">
        <f t="shared" ref="V157:V184" si="59">IF(OR(AJ157="АВС",AJ157="А"),TRUNC((AK157-AK157*6/100)/10,0)*10,"-")</f>
        <v>3000</v>
      </c>
      <c r="W157" s="678"/>
      <c r="X157" s="678">
        <f t="shared" ref="X157:X184" si="60">IF(OR(AJ157="АВС",AJ157="В"),TRUNC((AK157-AK157*9/100)/10,0)*10,"-")</f>
        <v>2910</v>
      </c>
      <c r="Y157" s="678"/>
      <c r="Z157" s="678">
        <f t="shared" ref="Z157:Z184" si="61">IF(OR(AJ157="АВС",AJ157="С"),TRUNC((AK157+AK157*4/100)/10,0)*10,"-")</f>
        <v>3320</v>
      </c>
      <c r="AA157" s="678"/>
      <c r="AB157" s="678">
        <f t="shared" ref="AB157:AB184" si="62">IF(OR(AJ157="АВС",AJ157="А"),TRUNC((AK157+AK157*7/100)/10,0)*10,"-")</f>
        <v>3420</v>
      </c>
      <c r="AC157" s="678"/>
      <c r="AD157" s="678">
        <f t="shared" ref="AD157:AD184" si="63">IF(OR(AJ157="АВС",AJ157="В"),TRUNC((AK157-AK157*3/100)/10,0)*10,"-")</f>
        <v>3100</v>
      </c>
      <c r="AE157" s="678"/>
      <c r="AF157" s="678">
        <f t="shared" ref="AF157:AF184" si="64">IF(OR(AJ157="АВС",AJ157="С"),TRUNC((AK157+AK157*5/100)/10,0)*10,"-")</f>
        <v>3360</v>
      </c>
      <c r="AG157" s="678"/>
      <c r="AH157" s="556">
        <f t="shared" ref="AH157:AH184" si="65">TRUNC(AK157/10,0)*10</f>
        <v>3200</v>
      </c>
      <c r="AI157" s="556"/>
      <c r="AJ157" s="144" t="s">
        <v>919</v>
      </c>
      <c r="AK157" s="145">
        <v>3200</v>
      </c>
    </row>
    <row r="158" spans="1:37" s="143" customFormat="1" ht="18" customHeight="1">
      <c r="A158" s="151">
        <f t="shared" ref="A158:A184" si="66">A157+1</f>
        <v>121</v>
      </c>
      <c r="B158" s="241" t="s">
        <v>193</v>
      </c>
      <c r="C158" s="369" t="s">
        <v>244</v>
      </c>
      <c r="D158" s="242" t="str">
        <f t="shared" si="54"/>
        <v>~220В</v>
      </c>
      <c r="E158" s="553" t="s">
        <v>211</v>
      </c>
      <c r="F158" s="554"/>
      <c r="G158" s="693"/>
      <c r="H158" s="228" t="s">
        <v>218</v>
      </c>
      <c r="I158" s="242">
        <v>2.5</v>
      </c>
      <c r="J158" s="556">
        <f t="shared" si="55"/>
        <v>1000</v>
      </c>
      <c r="K158" s="554"/>
      <c r="L158" s="555"/>
      <c r="M158" s="556">
        <v>0.5</v>
      </c>
      <c r="N158" s="556"/>
      <c r="O158" s="556"/>
      <c r="P158" s="678" t="str">
        <f t="shared" si="56"/>
        <v>-</v>
      </c>
      <c r="Q158" s="678"/>
      <c r="R158" s="679" t="str">
        <f t="shared" si="57"/>
        <v>-</v>
      </c>
      <c r="S158" s="680"/>
      <c r="T158" s="678" t="str">
        <f t="shared" si="58"/>
        <v>-</v>
      </c>
      <c r="U158" s="678"/>
      <c r="V158" s="678">
        <f t="shared" si="59"/>
        <v>2720</v>
      </c>
      <c r="W158" s="678"/>
      <c r="X158" s="678" t="str">
        <f t="shared" si="60"/>
        <v>-</v>
      </c>
      <c r="Y158" s="678"/>
      <c r="Z158" s="678" t="str">
        <f t="shared" si="61"/>
        <v>-</v>
      </c>
      <c r="AA158" s="678"/>
      <c r="AB158" s="678">
        <f t="shared" si="62"/>
        <v>3100</v>
      </c>
      <c r="AC158" s="678"/>
      <c r="AD158" s="678" t="str">
        <f t="shared" si="63"/>
        <v>-</v>
      </c>
      <c r="AE158" s="678"/>
      <c r="AF158" s="678" t="str">
        <f t="shared" si="64"/>
        <v>-</v>
      </c>
      <c r="AG158" s="678"/>
      <c r="AH158" s="556">
        <f t="shared" si="65"/>
        <v>2900</v>
      </c>
      <c r="AI158" s="556"/>
      <c r="AJ158" s="144" t="s">
        <v>926</v>
      </c>
      <c r="AK158" s="145">
        <v>2900</v>
      </c>
    </row>
    <row r="159" spans="1:37" s="143" customFormat="1" ht="18" customHeight="1">
      <c r="A159" s="151">
        <f t="shared" si="66"/>
        <v>122</v>
      </c>
      <c r="B159" s="241" t="s">
        <v>193</v>
      </c>
      <c r="C159" s="369" t="s">
        <v>245</v>
      </c>
      <c r="D159" s="242" t="str">
        <f t="shared" si="54"/>
        <v>~220В</v>
      </c>
      <c r="E159" s="553" t="s">
        <v>211</v>
      </c>
      <c r="F159" s="554"/>
      <c r="G159" s="693"/>
      <c r="H159" s="228" t="s">
        <v>218</v>
      </c>
      <c r="I159" s="242">
        <v>2.5</v>
      </c>
      <c r="J159" s="556">
        <f t="shared" si="55"/>
        <v>1000</v>
      </c>
      <c r="K159" s="554"/>
      <c r="L159" s="555"/>
      <c r="M159" s="556">
        <v>0.5</v>
      </c>
      <c r="N159" s="556"/>
      <c r="O159" s="556"/>
      <c r="P159" s="678" t="str">
        <f t="shared" si="56"/>
        <v>-</v>
      </c>
      <c r="Q159" s="678"/>
      <c r="R159" s="679" t="str">
        <f t="shared" si="57"/>
        <v>-</v>
      </c>
      <c r="S159" s="680"/>
      <c r="T159" s="678" t="str">
        <f t="shared" si="58"/>
        <v>-</v>
      </c>
      <c r="U159" s="678"/>
      <c r="V159" s="678" t="str">
        <f t="shared" si="59"/>
        <v>-</v>
      </c>
      <c r="W159" s="678"/>
      <c r="X159" s="678">
        <f t="shared" si="60"/>
        <v>2740</v>
      </c>
      <c r="Y159" s="678"/>
      <c r="Z159" s="678" t="str">
        <f t="shared" si="61"/>
        <v>-</v>
      </c>
      <c r="AA159" s="678"/>
      <c r="AB159" s="678" t="str">
        <f t="shared" si="62"/>
        <v>-</v>
      </c>
      <c r="AC159" s="678"/>
      <c r="AD159" s="678">
        <f t="shared" si="63"/>
        <v>2920</v>
      </c>
      <c r="AE159" s="678"/>
      <c r="AF159" s="678" t="str">
        <f t="shared" si="64"/>
        <v>-</v>
      </c>
      <c r="AG159" s="678"/>
      <c r="AH159" s="556">
        <f t="shared" si="65"/>
        <v>3020</v>
      </c>
      <c r="AI159" s="556"/>
      <c r="AJ159" s="144" t="s">
        <v>920</v>
      </c>
      <c r="AK159" s="145">
        <v>3020</v>
      </c>
    </row>
    <row r="160" spans="1:37" s="143" customFormat="1" ht="18" customHeight="1">
      <c r="A160" s="151">
        <f t="shared" si="66"/>
        <v>123</v>
      </c>
      <c r="B160" s="241" t="s">
        <v>193</v>
      </c>
      <c r="C160" s="369" t="s">
        <v>252</v>
      </c>
      <c r="D160" s="242" t="str">
        <f t="shared" si="54"/>
        <v>~220В</v>
      </c>
      <c r="E160" s="553" t="s">
        <v>211</v>
      </c>
      <c r="F160" s="554"/>
      <c r="G160" s="693"/>
      <c r="H160" s="228" t="s">
        <v>218</v>
      </c>
      <c r="I160" s="242">
        <v>1.5</v>
      </c>
      <c r="J160" s="556">
        <f t="shared" si="55"/>
        <v>1000</v>
      </c>
      <c r="K160" s="554"/>
      <c r="L160" s="555"/>
      <c r="M160" s="556">
        <v>0.5</v>
      </c>
      <c r="N160" s="556"/>
      <c r="O160" s="556"/>
      <c r="P160" s="678" t="str">
        <f t="shared" si="56"/>
        <v>-</v>
      </c>
      <c r="Q160" s="678"/>
      <c r="R160" s="679" t="str">
        <f t="shared" si="57"/>
        <v>-</v>
      </c>
      <c r="S160" s="680"/>
      <c r="T160" s="678" t="str">
        <f t="shared" si="58"/>
        <v>-</v>
      </c>
      <c r="U160" s="678"/>
      <c r="V160" s="678">
        <f t="shared" si="59"/>
        <v>2680</v>
      </c>
      <c r="W160" s="678"/>
      <c r="X160" s="678" t="str">
        <f t="shared" si="60"/>
        <v>-</v>
      </c>
      <c r="Y160" s="678"/>
      <c r="Z160" s="678" t="str">
        <f t="shared" si="61"/>
        <v>-</v>
      </c>
      <c r="AA160" s="678"/>
      <c r="AB160" s="678">
        <f t="shared" si="62"/>
        <v>3060</v>
      </c>
      <c r="AC160" s="678"/>
      <c r="AD160" s="678" t="str">
        <f t="shared" si="63"/>
        <v>-</v>
      </c>
      <c r="AE160" s="678"/>
      <c r="AF160" s="678" t="str">
        <f t="shared" si="64"/>
        <v>-</v>
      </c>
      <c r="AG160" s="678"/>
      <c r="AH160" s="556">
        <f t="shared" si="65"/>
        <v>2860</v>
      </c>
      <c r="AI160" s="556"/>
      <c r="AJ160" s="144" t="s">
        <v>926</v>
      </c>
      <c r="AK160" s="145">
        <v>2860</v>
      </c>
    </row>
    <row r="161" spans="1:37" s="143" customFormat="1" ht="18" customHeight="1">
      <c r="A161" s="151">
        <f t="shared" si="66"/>
        <v>124</v>
      </c>
      <c r="B161" s="241" t="s">
        <v>193</v>
      </c>
      <c r="C161" s="369" t="s">
        <v>253</v>
      </c>
      <c r="D161" s="242" t="str">
        <f t="shared" si="54"/>
        <v>~220В</v>
      </c>
      <c r="E161" s="553" t="s">
        <v>211</v>
      </c>
      <c r="F161" s="554"/>
      <c r="G161" s="693"/>
      <c r="H161" s="228" t="s">
        <v>218</v>
      </c>
      <c r="I161" s="242">
        <v>1.5</v>
      </c>
      <c r="J161" s="556">
        <f t="shared" si="55"/>
        <v>1000</v>
      </c>
      <c r="K161" s="554"/>
      <c r="L161" s="555"/>
      <c r="M161" s="556">
        <v>0.5</v>
      </c>
      <c r="N161" s="556"/>
      <c r="O161" s="556"/>
      <c r="P161" s="678" t="str">
        <f t="shared" si="56"/>
        <v>-</v>
      </c>
      <c r="Q161" s="678"/>
      <c r="R161" s="679" t="str">
        <f t="shared" si="57"/>
        <v>-</v>
      </c>
      <c r="S161" s="680"/>
      <c r="T161" s="678" t="str">
        <f t="shared" si="58"/>
        <v>-</v>
      </c>
      <c r="U161" s="678"/>
      <c r="V161" s="678" t="str">
        <f t="shared" si="59"/>
        <v>-</v>
      </c>
      <c r="W161" s="678"/>
      <c r="X161" s="678">
        <f t="shared" si="60"/>
        <v>2530</v>
      </c>
      <c r="Y161" s="678"/>
      <c r="Z161" s="678" t="str">
        <f t="shared" si="61"/>
        <v>-</v>
      </c>
      <c r="AA161" s="678"/>
      <c r="AB161" s="678" t="str">
        <f t="shared" si="62"/>
        <v>-</v>
      </c>
      <c r="AC161" s="678"/>
      <c r="AD161" s="678">
        <f t="shared" si="63"/>
        <v>2700</v>
      </c>
      <c r="AE161" s="678"/>
      <c r="AF161" s="678" t="str">
        <f t="shared" si="64"/>
        <v>-</v>
      </c>
      <c r="AG161" s="678"/>
      <c r="AH161" s="556">
        <f t="shared" si="65"/>
        <v>2780</v>
      </c>
      <c r="AI161" s="556"/>
      <c r="AJ161" s="144" t="s">
        <v>920</v>
      </c>
      <c r="AK161" s="145">
        <v>2789</v>
      </c>
    </row>
    <row r="162" spans="1:37" s="143" customFormat="1" ht="18" customHeight="1">
      <c r="A162" s="151">
        <f t="shared" si="66"/>
        <v>125</v>
      </c>
      <c r="B162" s="241" t="s">
        <v>193</v>
      </c>
      <c r="C162" s="369" t="s">
        <v>254</v>
      </c>
      <c r="D162" s="242" t="str">
        <f t="shared" si="54"/>
        <v>~220В</v>
      </c>
      <c r="E162" s="553" t="s">
        <v>211</v>
      </c>
      <c r="F162" s="554"/>
      <c r="G162" s="693"/>
      <c r="H162" s="228" t="s">
        <v>218</v>
      </c>
      <c r="I162" s="242">
        <v>1.5</v>
      </c>
      <c r="J162" s="556">
        <f t="shared" si="55"/>
        <v>1000</v>
      </c>
      <c r="K162" s="554"/>
      <c r="L162" s="555"/>
      <c r="M162" s="556">
        <v>0.5</v>
      </c>
      <c r="N162" s="556"/>
      <c r="O162" s="556"/>
      <c r="P162" s="678" t="str">
        <f t="shared" si="56"/>
        <v>-</v>
      </c>
      <c r="Q162" s="678"/>
      <c r="R162" s="679" t="str">
        <f t="shared" si="57"/>
        <v>-</v>
      </c>
      <c r="S162" s="680"/>
      <c r="T162" s="678" t="str">
        <f t="shared" si="58"/>
        <v>-</v>
      </c>
      <c r="U162" s="678"/>
      <c r="V162" s="678" t="str">
        <f t="shared" si="59"/>
        <v>-</v>
      </c>
      <c r="W162" s="678"/>
      <c r="X162" s="678" t="str">
        <f t="shared" si="60"/>
        <v>-</v>
      </c>
      <c r="Y162" s="678"/>
      <c r="Z162" s="678">
        <f t="shared" si="61"/>
        <v>3180</v>
      </c>
      <c r="AA162" s="678"/>
      <c r="AB162" s="678" t="str">
        <f t="shared" si="62"/>
        <v>-</v>
      </c>
      <c r="AC162" s="678"/>
      <c r="AD162" s="678" t="str">
        <f t="shared" si="63"/>
        <v>-</v>
      </c>
      <c r="AE162" s="678"/>
      <c r="AF162" s="678">
        <f t="shared" si="64"/>
        <v>3210</v>
      </c>
      <c r="AG162" s="678"/>
      <c r="AH162" s="556">
        <f t="shared" si="65"/>
        <v>3060</v>
      </c>
      <c r="AI162" s="556"/>
      <c r="AJ162" s="144" t="s">
        <v>927</v>
      </c>
      <c r="AK162" s="145">
        <v>3062</v>
      </c>
    </row>
    <row r="163" spans="1:37" s="143" customFormat="1" ht="18" customHeight="1">
      <c r="A163" s="151">
        <f t="shared" si="66"/>
        <v>126</v>
      </c>
      <c r="B163" s="241" t="s">
        <v>193</v>
      </c>
      <c r="C163" s="369" t="s">
        <v>255</v>
      </c>
      <c r="D163" s="242" t="str">
        <f t="shared" si="54"/>
        <v>~220В</v>
      </c>
      <c r="E163" s="553" t="s">
        <v>211</v>
      </c>
      <c r="F163" s="554"/>
      <c r="G163" s="693"/>
      <c r="H163" s="228" t="s">
        <v>218</v>
      </c>
      <c r="I163" s="242">
        <v>1.5</v>
      </c>
      <c r="J163" s="556">
        <f t="shared" si="55"/>
        <v>1000</v>
      </c>
      <c r="K163" s="554"/>
      <c r="L163" s="555"/>
      <c r="M163" s="556">
        <v>0.5</v>
      </c>
      <c r="N163" s="556"/>
      <c r="O163" s="556"/>
      <c r="P163" s="678" t="str">
        <f t="shared" si="56"/>
        <v>-</v>
      </c>
      <c r="Q163" s="678"/>
      <c r="R163" s="679" t="str">
        <f t="shared" si="57"/>
        <v>-</v>
      </c>
      <c r="S163" s="680"/>
      <c r="T163" s="678" t="str">
        <f t="shared" si="58"/>
        <v>-</v>
      </c>
      <c r="U163" s="678"/>
      <c r="V163" s="678">
        <f t="shared" si="59"/>
        <v>2930</v>
      </c>
      <c r="W163" s="678"/>
      <c r="X163" s="678" t="str">
        <f t="shared" si="60"/>
        <v>-</v>
      </c>
      <c r="Y163" s="678"/>
      <c r="Z163" s="678" t="str">
        <f t="shared" si="61"/>
        <v>-</v>
      </c>
      <c r="AA163" s="678"/>
      <c r="AB163" s="678">
        <f t="shared" si="62"/>
        <v>3330</v>
      </c>
      <c r="AC163" s="678"/>
      <c r="AD163" s="678" t="str">
        <f t="shared" si="63"/>
        <v>-</v>
      </c>
      <c r="AE163" s="678"/>
      <c r="AF163" s="678" t="str">
        <f t="shared" si="64"/>
        <v>-</v>
      </c>
      <c r="AG163" s="678"/>
      <c r="AH163" s="556">
        <f t="shared" si="65"/>
        <v>3120</v>
      </c>
      <c r="AI163" s="556"/>
      <c r="AJ163" s="144" t="s">
        <v>926</v>
      </c>
      <c r="AK163" s="145">
        <v>3120</v>
      </c>
    </row>
    <row r="164" spans="1:37" s="143" customFormat="1" ht="18" customHeight="1">
      <c r="A164" s="151">
        <f t="shared" si="66"/>
        <v>127</v>
      </c>
      <c r="B164" s="241" t="s">
        <v>193</v>
      </c>
      <c r="C164" s="369" t="s">
        <v>256</v>
      </c>
      <c r="D164" s="242" t="str">
        <f t="shared" si="54"/>
        <v>~220В</v>
      </c>
      <c r="E164" s="553" t="s">
        <v>211</v>
      </c>
      <c r="F164" s="554"/>
      <c r="G164" s="693"/>
      <c r="H164" s="228" t="s">
        <v>218</v>
      </c>
      <c r="I164" s="242">
        <v>1.5</v>
      </c>
      <c r="J164" s="556">
        <f t="shared" si="55"/>
        <v>1000</v>
      </c>
      <c r="K164" s="554"/>
      <c r="L164" s="555"/>
      <c r="M164" s="556">
        <v>0.5</v>
      </c>
      <c r="N164" s="556"/>
      <c r="O164" s="556"/>
      <c r="P164" s="678" t="str">
        <f t="shared" si="56"/>
        <v>-</v>
      </c>
      <c r="Q164" s="678"/>
      <c r="R164" s="679" t="str">
        <f t="shared" si="57"/>
        <v>-</v>
      </c>
      <c r="S164" s="680"/>
      <c r="T164" s="678" t="str">
        <f t="shared" si="58"/>
        <v>-</v>
      </c>
      <c r="U164" s="678"/>
      <c r="V164" s="678" t="str">
        <f t="shared" si="59"/>
        <v>-</v>
      </c>
      <c r="W164" s="678"/>
      <c r="X164" s="678">
        <f t="shared" si="60"/>
        <v>2950</v>
      </c>
      <c r="Y164" s="678"/>
      <c r="Z164" s="678" t="str">
        <f t="shared" si="61"/>
        <v>-</v>
      </c>
      <c r="AA164" s="678"/>
      <c r="AB164" s="678" t="str">
        <f t="shared" si="62"/>
        <v>-</v>
      </c>
      <c r="AC164" s="678"/>
      <c r="AD164" s="678">
        <f t="shared" si="63"/>
        <v>3150</v>
      </c>
      <c r="AE164" s="678"/>
      <c r="AF164" s="678" t="str">
        <f t="shared" si="64"/>
        <v>-</v>
      </c>
      <c r="AG164" s="678"/>
      <c r="AH164" s="556">
        <f t="shared" si="65"/>
        <v>3250</v>
      </c>
      <c r="AI164" s="556"/>
      <c r="AJ164" s="144" t="s">
        <v>920</v>
      </c>
      <c r="AK164" s="145">
        <v>3251</v>
      </c>
    </row>
    <row r="165" spans="1:37" s="143" customFormat="1" ht="18" customHeight="1">
      <c r="A165" s="151">
        <f t="shared" si="66"/>
        <v>128</v>
      </c>
      <c r="B165" s="241" t="s">
        <v>193</v>
      </c>
      <c r="C165" s="369" t="s">
        <v>257</v>
      </c>
      <c r="D165" s="242" t="str">
        <f t="shared" si="54"/>
        <v>~220В</v>
      </c>
      <c r="E165" s="553" t="s">
        <v>211</v>
      </c>
      <c r="F165" s="554"/>
      <c r="G165" s="693"/>
      <c r="H165" s="228" t="s">
        <v>218</v>
      </c>
      <c r="I165" s="242">
        <v>1.5</v>
      </c>
      <c r="J165" s="556">
        <f t="shared" si="55"/>
        <v>1000</v>
      </c>
      <c r="K165" s="554"/>
      <c r="L165" s="555"/>
      <c r="M165" s="556">
        <v>0.5</v>
      </c>
      <c r="N165" s="556"/>
      <c r="O165" s="556"/>
      <c r="P165" s="678" t="str">
        <f t="shared" si="56"/>
        <v>-</v>
      </c>
      <c r="Q165" s="678"/>
      <c r="R165" s="679" t="str">
        <f t="shared" si="57"/>
        <v>-</v>
      </c>
      <c r="S165" s="680"/>
      <c r="T165" s="678" t="str">
        <f t="shared" si="58"/>
        <v>-</v>
      </c>
      <c r="U165" s="678"/>
      <c r="V165" s="678" t="str">
        <f t="shared" si="59"/>
        <v>-</v>
      </c>
      <c r="W165" s="678"/>
      <c r="X165" s="678" t="str">
        <f t="shared" si="60"/>
        <v>-</v>
      </c>
      <c r="Y165" s="678"/>
      <c r="Z165" s="678">
        <f t="shared" si="61"/>
        <v>3210</v>
      </c>
      <c r="AA165" s="678"/>
      <c r="AB165" s="678" t="str">
        <f t="shared" si="62"/>
        <v>-</v>
      </c>
      <c r="AC165" s="678"/>
      <c r="AD165" s="678" t="str">
        <f t="shared" si="63"/>
        <v>-</v>
      </c>
      <c r="AE165" s="678"/>
      <c r="AF165" s="678">
        <f t="shared" si="64"/>
        <v>3240</v>
      </c>
      <c r="AG165" s="678"/>
      <c r="AH165" s="556">
        <f t="shared" si="65"/>
        <v>3090</v>
      </c>
      <c r="AI165" s="556"/>
      <c r="AJ165" s="144" t="s">
        <v>927</v>
      </c>
      <c r="AK165" s="145">
        <v>3090</v>
      </c>
    </row>
    <row r="166" spans="1:37" s="143" customFormat="1" ht="18" customHeight="1">
      <c r="A166" s="151">
        <f t="shared" si="66"/>
        <v>129</v>
      </c>
      <c r="B166" s="241" t="s">
        <v>193</v>
      </c>
      <c r="C166" s="369" t="s">
        <v>258</v>
      </c>
      <c r="D166" s="242" t="str">
        <f t="shared" si="54"/>
        <v>~220В</v>
      </c>
      <c r="E166" s="553" t="s">
        <v>211</v>
      </c>
      <c r="F166" s="554"/>
      <c r="G166" s="693"/>
      <c r="H166" s="228" t="s">
        <v>218</v>
      </c>
      <c r="I166" s="242">
        <v>1.5</v>
      </c>
      <c r="J166" s="556">
        <f t="shared" si="55"/>
        <v>1000</v>
      </c>
      <c r="K166" s="554"/>
      <c r="L166" s="555"/>
      <c r="M166" s="556">
        <v>0.5</v>
      </c>
      <c r="N166" s="556"/>
      <c r="O166" s="556"/>
      <c r="P166" s="678" t="str">
        <f t="shared" si="56"/>
        <v>-</v>
      </c>
      <c r="Q166" s="678"/>
      <c r="R166" s="679" t="str">
        <f t="shared" si="57"/>
        <v>-</v>
      </c>
      <c r="S166" s="680"/>
      <c r="T166" s="678" t="str">
        <f t="shared" si="58"/>
        <v>-</v>
      </c>
      <c r="U166" s="678"/>
      <c r="V166" s="678">
        <f t="shared" si="59"/>
        <v>1920</v>
      </c>
      <c r="W166" s="678"/>
      <c r="X166" s="678" t="str">
        <f t="shared" si="60"/>
        <v>-</v>
      </c>
      <c r="Y166" s="678"/>
      <c r="Z166" s="678" t="str">
        <f t="shared" si="61"/>
        <v>-</v>
      </c>
      <c r="AA166" s="678"/>
      <c r="AB166" s="678">
        <f t="shared" si="62"/>
        <v>2190</v>
      </c>
      <c r="AC166" s="678"/>
      <c r="AD166" s="678" t="str">
        <f t="shared" si="63"/>
        <v>-</v>
      </c>
      <c r="AE166" s="678"/>
      <c r="AF166" s="678" t="str">
        <f t="shared" si="64"/>
        <v>-</v>
      </c>
      <c r="AG166" s="678"/>
      <c r="AH166" s="556">
        <f t="shared" si="65"/>
        <v>2050</v>
      </c>
      <c r="AI166" s="556"/>
      <c r="AJ166" s="144" t="s">
        <v>926</v>
      </c>
      <c r="AK166" s="145">
        <v>2050</v>
      </c>
    </row>
    <row r="167" spans="1:37" s="143" customFormat="1" ht="18" customHeight="1">
      <c r="A167" s="151">
        <f t="shared" si="66"/>
        <v>130</v>
      </c>
      <c r="B167" s="241" t="s">
        <v>193</v>
      </c>
      <c r="C167" s="369" t="s">
        <v>259</v>
      </c>
      <c r="D167" s="242" t="str">
        <f t="shared" si="54"/>
        <v>~220В</v>
      </c>
      <c r="E167" s="553" t="s">
        <v>211</v>
      </c>
      <c r="F167" s="554"/>
      <c r="G167" s="693"/>
      <c r="H167" s="228" t="s">
        <v>218</v>
      </c>
      <c r="I167" s="242">
        <v>1.5</v>
      </c>
      <c r="J167" s="556">
        <f t="shared" si="55"/>
        <v>1000</v>
      </c>
      <c r="K167" s="554"/>
      <c r="L167" s="555"/>
      <c r="M167" s="556">
        <v>0.5</v>
      </c>
      <c r="N167" s="556"/>
      <c r="O167" s="556"/>
      <c r="P167" s="678" t="str">
        <f t="shared" si="56"/>
        <v>-</v>
      </c>
      <c r="Q167" s="678"/>
      <c r="R167" s="679" t="str">
        <f t="shared" si="57"/>
        <v>-</v>
      </c>
      <c r="S167" s="680"/>
      <c r="T167" s="678" t="str">
        <f t="shared" si="58"/>
        <v>-</v>
      </c>
      <c r="U167" s="678"/>
      <c r="V167" s="678" t="str">
        <f t="shared" si="59"/>
        <v>-</v>
      </c>
      <c r="W167" s="678"/>
      <c r="X167" s="678">
        <f t="shared" si="60"/>
        <v>1970</v>
      </c>
      <c r="Y167" s="678"/>
      <c r="Z167" s="678" t="str">
        <f t="shared" si="61"/>
        <v>-</v>
      </c>
      <c r="AA167" s="678"/>
      <c r="AB167" s="678" t="str">
        <f t="shared" si="62"/>
        <v>-</v>
      </c>
      <c r="AC167" s="678"/>
      <c r="AD167" s="678">
        <f t="shared" si="63"/>
        <v>2100</v>
      </c>
      <c r="AE167" s="678"/>
      <c r="AF167" s="678" t="str">
        <f t="shared" si="64"/>
        <v>-</v>
      </c>
      <c r="AG167" s="678"/>
      <c r="AH167" s="556">
        <f t="shared" si="65"/>
        <v>2170</v>
      </c>
      <c r="AI167" s="556"/>
      <c r="AJ167" s="144" t="s">
        <v>920</v>
      </c>
      <c r="AK167" s="145">
        <v>2170</v>
      </c>
    </row>
    <row r="168" spans="1:37" s="143" customFormat="1" ht="18" customHeight="1">
      <c r="A168" s="151">
        <f t="shared" si="66"/>
        <v>131</v>
      </c>
      <c r="B168" s="241" t="s">
        <v>193</v>
      </c>
      <c r="C168" s="369" t="s">
        <v>260</v>
      </c>
      <c r="D168" s="242" t="str">
        <f t="shared" si="54"/>
        <v>~220В</v>
      </c>
      <c r="E168" s="553" t="s">
        <v>211</v>
      </c>
      <c r="F168" s="554"/>
      <c r="G168" s="693"/>
      <c r="H168" s="228" t="s">
        <v>218</v>
      </c>
      <c r="I168" s="242">
        <v>1.5</v>
      </c>
      <c r="J168" s="556">
        <f t="shared" si="55"/>
        <v>1000</v>
      </c>
      <c r="K168" s="554"/>
      <c r="L168" s="555"/>
      <c r="M168" s="556">
        <v>0.5</v>
      </c>
      <c r="N168" s="556"/>
      <c r="O168" s="556"/>
      <c r="P168" s="678" t="str">
        <f t="shared" si="56"/>
        <v>-</v>
      </c>
      <c r="Q168" s="678"/>
      <c r="R168" s="679" t="str">
        <f t="shared" si="57"/>
        <v>-</v>
      </c>
      <c r="S168" s="680"/>
      <c r="T168" s="678" t="str">
        <f t="shared" si="58"/>
        <v>-</v>
      </c>
      <c r="U168" s="678"/>
      <c r="V168" s="678" t="str">
        <f t="shared" si="59"/>
        <v>-</v>
      </c>
      <c r="W168" s="678"/>
      <c r="X168" s="678" t="str">
        <f t="shared" si="60"/>
        <v>-</v>
      </c>
      <c r="Y168" s="678"/>
      <c r="Z168" s="678">
        <f t="shared" si="61"/>
        <v>2060</v>
      </c>
      <c r="AA168" s="678"/>
      <c r="AB168" s="678" t="str">
        <f t="shared" si="62"/>
        <v>-</v>
      </c>
      <c r="AC168" s="678"/>
      <c r="AD168" s="678" t="str">
        <f t="shared" si="63"/>
        <v>-</v>
      </c>
      <c r="AE168" s="678"/>
      <c r="AF168" s="678">
        <f t="shared" si="64"/>
        <v>2080</v>
      </c>
      <c r="AG168" s="678"/>
      <c r="AH168" s="556">
        <f t="shared" si="65"/>
        <v>1980</v>
      </c>
      <c r="AI168" s="556"/>
      <c r="AJ168" s="144" t="s">
        <v>927</v>
      </c>
      <c r="AK168" s="145">
        <v>1986</v>
      </c>
    </row>
    <row r="169" spans="1:37" s="143" customFormat="1" ht="18" customHeight="1">
      <c r="A169" s="151">
        <f t="shared" si="66"/>
        <v>132</v>
      </c>
      <c r="B169" s="241" t="s">
        <v>193</v>
      </c>
      <c r="C169" s="369" t="s">
        <v>261</v>
      </c>
      <c r="D169" s="242" t="str">
        <f t="shared" si="54"/>
        <v>~380В</v>
      </c>
      <c r="E169" s="553" t="s">
        <v>211</v>
      </c>
      <c r="F169" s="554"/>
      <c r="G169" s="693"/>
      <c r="H169" s="228" t="s">
        <v>196</v>
      </c>
      <c r="I169" s="242">
        <v>10</v>
      </c>
      <c r="J169" s="556">
        <f t="shared" si="55"/>
        <v>1000</v>
      </c>
      <c r="K169" s="554"/>
      <c r="L169" s="555"/>
      <c r="M169" s="556">
        <v>0.5</v>
      </c>
      <c r="N169" s="556"/>
      <c r="O169" s="556"/>
      <c r="P169" s="678">
        <f t="shared" si="56"/>
        <v>3850</v>
      </c>
      <c r="Q169" s="678"/>
      <c r="R169" s="679">
        <f t="shared" si="57"/>
        <v>3010</v>
      </c>
      <c r="S169" s="680"/>
      <c r="T169" s="678">
        <f t="shared" si="58"/>
        <v>3610</v>
      </c>
      <c r="U169" s="678"/>
      <c r="V169" s="678">
        <f t="shared" si="59"/>
        <v>3140</v>
      </c>
      <c r="W169" s="678"/>
      <c r="X169" s="678">
        <f t="shared" si="60"/>
        <v>3040</v>
      </c>
      <c r="Y169" s="678"/>
      <c r="Z169" s="678">
        <f t="shared" si="61"/>
        <v>3480</v>
      </c>
      <c r="AA169" s="678"/>
      <c r="AB169" s="678">
        <f t="shared" si="62"/>
        <v>3580</v>
      </c>
      <c r="AC169" s="678"/>
      <c r="AD169" s="678">
        <f t="shared" si="63"/>
        <v>3240</v>
      </c>
      <c r="AE169" s="678"/>
      <c r="AF169" s="678">
        <f t="shared" si="64"/>
        <v>3510</v>
      </c>
      <c r="AG169" s="678"/>
      <c r="AH169" s="556">
        <f t="shared" si="65"/>
        <v>3350</v>
      </c>
      <c r="AI169" s="556"/>
      <c r="AJ169" s="144" t="s">
        <v>919</v>
      </c>
      <c r="AK169" s="145">
        <v>3350</v>
      </c>
    </row>
    <row r="170" spans="1:37" s="143" customFormat="1" ht="18" customHeight="1">
      <c r="A170" s="151">
        <f t="shared" si="66"/>
        <v>133</v>
      </c>
      <c r="B170" s="241" t="s">
        <v>193</v>
      </c>
      <c r="C170" s="369" t="s">
        <v>263</v>
      </c>
      <c r="D170" s="242" t="str">
        <f t="shared" si="54"/>
        <v>~380В</v>
      </c>
      <c r="E170" s="553" t="s">
        <v>211</v>
      </c>
      <c r="F170" s="554"/>
      <c r="G170" s="693"/>
      <c r="H170" s="228" t="s">
        <v>196</v>
      </c>
      <c r="I170" s="242">
        <v>2.5</v>
      </c>
      <c r="J170" s="556">
        <f t="shared" si="55"/>
        <v>1000</v>
      </c>
      <c r="K170" s="554"/>
      <c r="L170" s="555"/>
      <c r="M170" s="556">
        <v>0.5</v>
      </c>
      <c r="N170" s="556"/>
      <c r="O170" s="556"/>
      <c r="P170" s="678">
        <f t="shared" si="56"/>
        <v>3560</v>
      </c>
      <c r="Q170" s="678"/>
      <c r="R170" s="679">
        <f t="shared" si="57"/>
        <v>2790</v>
      </c>
      <c r="S170" s="680"/>
      <c r="T170" s="678">
        <f t="shared" si="58"/>
        <v>3340</v>
      </c>
      <c r="U170" s="678"/>
      <c r="V170" s="678">
        <f t="shared" si="59"/>
        <v>2910</v>
      </c>
      <c r="W170" s="678"/>
      <c r="X170" s="678">
        <f t="shared" si="60"/>
        <v>2820</v>
      </c>
      <c r="Y170" s="678"/>
      <c r="Z170" s="678">
        <f t="shared" si="61"/>
        <v>3220</v>
      </c>
      <c r="AA170" s="678"/>
      <c r="AB170" s="678">
        <f t="shared" si="62"/>
        <v>3310</v>
      </c>
      <c r="AC170" s="678"/>
      <c r="AD170" s="678">
        <f t="shared" si="63"/>
        <v>3000</v>
      </c>
      <c r="AE170" s="678"/>
      <c r="AF170" s="678">
        <f t="shared" si="64"/>
        <v>3250</v>
      </c>
      <c r="AG170" s="678"/>
      <c r="AH170" s="556">
        <f t="shared" si="65"/>
        <v>3100</v>
      </c>
      <c r="AI170" s="556"/>
      <c r="AJ170" s="144" t="s">
        <v>919</v>
      </c>
      <c r="AK170" s="145">
        <v>3100</v>
      </c>
    </row>
    <row r="171" spans="1:37" s="143" customFormat="1" ht="18" customHeight="1">
      <c r="A171" s="151">
        <f t="shared" si="66"/>
        <v>134</v>
      </c>
      <c r="B171" s="241" t="s">
        <v>193</v>
      </c>
      <c r="C171" s="369" t="s">
        <v>264</v>
      </c>
      <c r="D171" s="242" t="str">
        <f t="shared" si="54"/>
        <v>~380В</v>
      </c>
      <c r="E171" s="553" t="s">
        <v>211</v>
      </c>
      <c r="F171" s="554"/>
      <c r="G171" s="693"/>
      <c r="H171" s="228" t="s">
        <v>196</v>
      </c>
      <c r="I171" s="242">
        <v>2.5</v>
      </c>
      <c r="J171" s="556">
        <f t="shared" si="55"/>
        <v>1000</v>
      </c>
      <c r="K171" s="554"/>
      <c r="L171" s="555"/>
      <c r="M171" s="556">
        <v>0.5</v>
      </c>
      <c r="N171" s="556"/>
      <c r="O171" s="556"/>
      <c r="P171" s="678">
        <f t="shared" si="56"/>
        <v>3620</v>
      </c>
      <c r="Q171" s="678"/>
      <c r="R171" s="679">
        <f t="shared" si="57"/>
        <v>2830</v>
      </c>
      <c r="S171" s="680"/>
      <c r="T171" s="678">
        <f t="shared" si="58"/>
        <v>3400</v>
      </c>
      <c r="U171" s="678"/>
      <c r="V171" s="678">
        <f t="shared" si="59"/>
        <v>2960</v>
      </c>
      <c r="W171" s="678"/>
      <c r="X171" s="678">
        <f t="shared" si="60"/>
        <v>2860</v>
      </c>
      <c r="Y171" s="678"/>
      <c r="Z171" s="678">
        <f t="shared" si="61"/>
        <v>3270</v>
      </c>
      <c r="AA171" s="678"/>
      <c r="AB171" s="678">
        <f t="shared" si="62"/>
        <v>3370</v>
      </c>
      <c r="AC171" s="678"/>
      <c r="AD171" s="678">
        <f t="shared" si="63"/>
        <v>3050</v>
      </c>
      <c r="AE171" s="678"/>
      <c r="AF171" s="678">
        <f t="shared" si="64"/>
        <v>3300</v>
      </c>
      <c r="AG171" s="678"/>
      <c r="AH171" s="556">
        <f t="shared" si="65"/>
        <v>3150</v>
      </c>
      <c r="AI171" s="556"/>
      <c r="AJ171" s="144" t="s">
        <v>919</v>
      </c>
      <c r="AK171" s="145">
        <v>3150</v>
      </c>
    </row>
    <row r="172" spans="1:37" s="143" customFormat="1" ht="18" customHeight="1">
      <c r="A172" s="151">
        <f t="shared" si="66"/>
        <v>135</v>
      </c>
      <c r="B172" s="241" t="s">
        <v>193</v>
      </c>
      <c r="C172" s="369" t="s">
        <v>265</v>
      </c>
      <c r="D172" s="242" t="str">
        <f t="shared" si="54"/>
        <v>~380В</v>
      </c>
      <c r="E172" s="553" t="s">
        <v>211</v>
      </c>
      <c r="F172" s="554"/>
      <c r="G172" s="693"/>
      <c r="H172" s="228" t="s">
        <v>196</v>
      </c>
      <c r="I172" s="242">
        <v>6</v>
      </c>
      <c r="J172" s="556">
        <f t="shared" si="55"/>
        <v>1000</v>
      </c>
      <c r="K172" s="554"/>
      <c r="L172" s="555"/>
      <c r="M172" s="556">
        <v>0.5</v>
      </c>
      <c r="N172" s="556"/>
      <c r="O172" s="556"/>
      <c r="P172" s="678">
        <f t="shared" si="56"/>
        <v>3770</v>
      </c>
      <c r="Q172" s="678"/>
      <c r="R172" s="679">
        <f t="shared" si="57"/>
        <v>2950</v>
      </c>
      <c r="S172" s="680"/>
      <c r="T172" s="678">
        <f t="shared" si="58"/>
        <v>3540</v>
      </c>
      <c r="U172" s="678"/>
      <c r="V172" s="678">
        <f t="shared" si="59"/>
        <v>3080</v>
      </c>
      <c r="W172" s="678"/>
      <c r="X172" s="678">
        <f t="shared" si="60"/>
        <v>2980</v>
      </c>
      <c r="Y172" s="678"/>
      <c r="Z172" s="678">
        <f t="shared" si="61"/>
        <v>3410</v>
      </c>
      <c r="AA172" s="678"/>
      <c r="AB172" s="678">
        <f t="shared" si="62"/>
        <v>3500</v>
      </c>
      <c r="AC172" s="678"/>
      <c r="AD172" s="678">
        <f t="shared" si="63"/>
        <v>3180</v>
      </c>
      <c r="AE172" s="678"/>
      <c r="AF172" s="678">
        <f t="shared" si="64"/>
        <v>3440</v>
      </c>
      <c r="AG172" s="678"/>
      <c r="AH172" s="556">
        <f t="shared" si="65"/>
        <v>3280</v>
      </c>
      <c r="AI172" s="556"/>
      <c r="AJ172" s="144" t="s">
        <v>919</v>
      </c>
      <c r="AK172" s="145">
        <v>3280</v>
      </c>
    </row>
    <row r="173" spans="1:37" s="143" customFormat="1" ht="18" customHeight="1">
      <c r="A173" s="151">
        <f t="shared" si="66"/>
        <v>136</v>
      </c>
      <c r="B173" s="241" t="s">
        <v>193</v>
      </c>
      <c r="C173" s="369" t="s">
        <v>266</v>
      </c>
      <c r="D173" s="242" t="str">
        <f t="shared" si="54"/>
        <v>~380В</v>
      </c>
      <c r="E173" s="553" t="s">
        <v>211</v>
      </c>
      <c r="F173" s="554"/>
      <c r="G173" s="693"/>
      <c r="H173" s="228" t="s">
        <v>196</v>
      </c>
      <c r="I173" s="242">
        <v>6</v>
      </c>
      <c r="J173" s="556">
        <f t="shared" si="55"/>
        <v>1000</v>
      </c>
      <c r="K173" s="554"/>
      <c r="L173" s="555"/>
      <c r="M173" s="556">
        <v>0.5</v>
      </c>
      <c r="N173" s="556"/>
      <c r="O173" s="556"/>
      <c r="P173" s="678">
        <f t="shared" si="56"/>
        <v>3830</v>
      </c>
      <c r="Q173" s="678"/>
      <c r="R173" s="679">
        <f t="shared" si="57"/>
        <v>2990</v>
      </c>
      <c r="S173" s="680"/>
      <c r="T173" s="678">
        <f t="shared" si="58"/>
        <v>3590</v>
      </c>
      <c r="U173" s="678"/>
      <c r="V173" s="678">
        <f t="shared" si="59"/>
        <v>3130</v>
      </c>
      <c r="W173" s="678"/>
      <c r="X173" s="678">
        <f t="shared" si="60"/>
        <v>3030</v>
      </c>
      <c r="Y173" s="678"/>
      <c r="Z173" s="678">
        <f t="shared" si="61"/>
        <v>3460</v>
      </c>
      <c r="AA173" s="678"/>
      <c r="AB173" s="678">
        <f t="shared" si="62"/>
        <v>3560</v>
      </c>
      <c r="AC173" s="678"/>
      <c r="AD173" s="678">
        <f t="shared" si="63"/>
        <v>3230</v>
      </c>
      <c r="AE173" s="678"/>
      <c r="AF173" s="678">
        <f t="shared" si="64"/>
        <v>3490</v>
      </c>
      <c r="AG173" s="678"/>
      <c r="AH173" s="556">
        <f t="shared" si="65"/>
        <v>3330</v>
      </c>
      <c r="AI173" s="556"/>
      <c r="AJ173" s="144" t="s">
        <v>919</v>
      </c>
      <c r="AK173" s="145">
        <v>3333</v>
      </c>
    </row>
    <row r="174" spans="1:37" s="143" customFormat="1" ht="18" customHeight="1">
      <c r="A174" s="151">
        <f t="shared" si="66"/>
        <v>137</v>
      </c>
      <c r="B174" s="241" t="s">
        <v>193</v>
      </c>
      <c r="C174" s="369" t="s">
        <v>267</v>
      </c>
      <c r="D174" s="242" t="str">
        <f t="shared" si="54"/>
        <v>~380В</v>
      </c>
      <c r="E174" s="553" t="s">
        <v>211</v>
      </c>
      <c r="F174" s="554"/>
      <c r="G174" s="693"/>
      <c r="H174" s="228" t="s">
        <v>196</v>
      </c>
      <c r="I174" s="242">
        <v>4</v>
      </c>
      <c r="J174" s="556">
        <f t="shared" si="55"/>
        <v>1000</v>
      </c>
      <c r="K174" s="554"/>
      <c r="L174" s="555"/>
      <c r="M174" s="556">
        <v>0.5</v>
      </c>
      <c r="N174" s="556"/>
      <c r="O174" s="556"/>
      <c r="P174" s="678">
        <f t="shared" si="56"/>
        <v>3770</v>
      </c>
      <c r="Q174" s="678"/>
      <c r="R174" s="679">
        <f t="shared" si="57"/>
        <v>2950</v>
      </c>
      <c r="S174" s="680"/>
      <c r="T174" s="678">
        <f t="shared" si="58"/>
        <v>3540</v>
      </c>
      <c r="U174" s="678"/>
      <c r="V174" s="678">
        <f t="shared" si="59"/>
        <v>3080</v>
      </c>
      <c r="W174" s="678"/>
      <c r="X174" s="678">
        <f t="shared" si="60"/>
        <v>2990</v>
      </c>
      <c r="Y174" s="678"/>
      <c r="Z174" s="678">
        <f t="shared" si="61"/>
        <v>3410</v>
      </c>
      <c r="AA174" s="678"/>
      <c r="AB174" s="678">
        <f t="shared" si="62"/>
        <v>3510</v>
      </c>
      <c r="AC174" s="678"/>
      <c r="AD174" s="678">
        <f t="shared" si="63"/>
        <v>3180</v>
      </c>
      <c r="AE174" s="678"/>
      <c r="AF174" s="678">
        <f t="shared" si="64"/>
        <v>3450</v>
      </c>
      <c r="AG174" s="678"/>
      <c r="AH174" s="556">
        <f t="shared" si="65"/>
        <v>3280</v>
      </c>
      <c r="AI174" s="556"/>
      <c r="AJ174" s="144" t="s">
        <v>919</v>
      </c>
      <c r="AK174" s="145">
        <v>3286</v>
      </c>
    </row>
    <row r="175" spans="1:37" s="143" customFormat="1" ht="18" customHeight="1">
      <c r="A175" s="151">
        <f t="shared" si="66"/>
        <v>138</v>
      </c>
      <c r="B175" s="241" t="s">
        <v>193</v>
      </c>
      <c r="C175" s="369" t="s">
        <v>268</v>
      </c>
      <c r="D175" s="242" t="str">
        <f t="shared" si="54"/>
        <v>~380В</v>
      </c>
      <c r="E175" s="553" t="s">
        <v>211</v>
      </c>
      <c r="F175" s="554"/>
      <c r="G175" s="693"/>
      <c r="H175" s="228" t="s">
        <v>196</v>
      </c>
      <c r="I175" s="242">
        <v>10</v>
      </c>
      <c r="J175" s="556">
        <f t="shared" si="55"/>
        <v>1000</v>
      </c>
      <c r="K175" s="554"/>
      <c r="L175" s="555"/>
      <c r="M175" s="556">
        <v>0.5</v>
      </c>
      <c r="N175" s="556"/>
      <c r="O175" s="556"/>
      <c r="P175" s="678">
        <f t="shared" si="56"/>
        <v>3930</v>
      </c>
      <c r="Q175" s="678"/>
      <c r="R175" s="679">
        <f t="shared" si="57"/>
        <v>3070</v>
      </c>
      <c r="S175" s="680"/>
      <c r="T175" s="678">
        <f t="shared" si="58"/>
        <v>3690</v>
      </c>
      <c r="U175" s="678"/>
      <c r="V175" s="678">
        <f t="shared" si="59"/>
        <v>3210</v>
      </c>
      <c r="W175" s="678"/>
      <c r="X175" s="678">
        <f t="shared" si="60"/>
        <v>3110</v>
      </c>
      <c r="Y175" s="678"/>
      <c r="Z175" s="678">
        <f t="shared" si="61"/>
        <v>3550</v>
      </c>
      <c r="AA175" s="678"/>
      <c r="AB175" s="678">
        <f t="shared" si="62"/>
        <v>3650</v>
      </c>
      <c r="AC175" s="678"/>
      <c r="AD175" s="678">
        <f t="shared" si="63"/>
        <v>3310</v>
      </c>
      <c r="AE175" s="678"/>
      <c r="AF175" s="678">
        <f t="shared" si="64"/>
        <v>3590</v>
      </c>
      <c r="AG175" s="678"/>
      <c r="AH175" s="556">
        <f t="shared" si="65"/>
        <v>3420</v>
      </c>
      <c r="AI175" s="556"/>
      <c r="AJ175" s="144" t="s">
        <v>919</v>
      </c>
      <c r="AK175" s="145">
        <v>3420</v>
      </c>
    </row>
    <row r="176" spans="1:37" s="143" customFormat="1" ht="18" customHeight="1">
      <c r="A176" s="151">
        <f t="shared" si="66"/>
        <v>139</v>
      </c>
      <c r="B176" s="241" t="s">
        <v>193</v>
      </c>
      <c r="C176" s="369" t="s">
        <v>269</v>
      </c>
      <c r="D176" s="242" t="str">
        <f t="shared" si="54"/>
        <v>~380В</v>
      </c>
      <c r="E176" s="553" t="s">
        <v>211</v>
      </c>
      <c r="F176" s="554"/>
      <c r="G176" s="693"/>
      <c r="H176" s="228" t="s">
        <v>196</v>
      </c>
      <c r="I176" s="242">
        <v>6</v>
      </c>
      <c r="J176" s="556">
        <f t="shared" si="55"/>
        <v>1000</v>
      </c>
      <c r="K176" s="554"/>
      <c r="L176" s="555"/>
      <c r="M176" s="556">
        <v>0.5</v>
      </c>
      <c r="N176" s="556"/>
      <c r="O176" s="556"/>
      <c r="P176" s="678">
        <f t="shared" si="56"/>
        <v>3400</v>
      </c>
      <c r="Q176" s="678"/>
      <c r="R176" s="679">
        <f t="shared" si="57"/>
        <v>2660</v>
      </c>
      <c r="S176" s="680"/>
      <c r="T176" s="678">
        <f t="shared" si="58"/>
        <v>3200</v>
      </c>
      <c r="U176" s="678"/>
      <c r="V176" s="678">
        <f t="shared" si="59"/>
        <v>2780</v>
      </c>
      <c r="W176" s="678"/>
      <c r="X176" s="678">
        <f t="shared" si="60"/>
        <v>2690</v>
      </c>
      <c r="Y176" s="678"/>
      <c r="Z176" s="678">
        <f t="shared" si="61"/>
        <v>3080</v>
      </c>
      <c r="AA176" s="678"/>
      <c r="AB176" s="678">
        <f t="shared" si="62"/>
        <v>3170</v>
      </c>
      <c r="AC176" s="678"/>
      <c r="AD176" s="678">
        <f t="shared" si="63"/>
        <v>2870</v>
      </c>
      <c r="AE176" s="678"/>
      <c r="AF176" s="678">
        <f t="shared" si="64"/>
        <v>3110</v>
      </c>
      <c r="AG176" s="678"/>
      <c r="AH176" s="556">
        <f t="shared" si="65"/>
        <v>2960</v>
      </c>
      <c r="AI176" s="556"/>
      <c r="AJ176" s="144" t="s">
        <v>919</v>
      </c>
      <c r="AK176" s="145">
        <v>2963</v>
      </c>
    </row>
    <row r="177" spans="1:37" s="143" customFormat="1" ht="18" customHeight="1">
      <c r="A177" s="151">
        <f t="shared" si="66"/>
        <v>140</v>
      </c>
      <c r="B177" s="241" t="s">
        <v>193</v>
      </c>
      <c r="C177" s="369" t="s">
        <v>270</v>
      </c>
      <c r="D177" s="242" t="str">
        <f t="shared" si="54"/>
        <v>~380В</v>
      </c>
      <c r="E177" s="553" t="s">
        <v>211</v>
      </c>
      <c r="F177" s="554"/>
      <c r="G177" s="693"/>
      <c r="H177" s="228" t="s">
        <v>196</v>
      </c>
      <c r="I177" s="242">
        <v>10</v>
      </c>
      <c r="J177" s="556">
        <f t="shared" si="55"/>
        <v>1000</v>
      </c>
      <c r="K177" s="554"/>
      <c r="L177" s="555"/>
      <c r="M177" s="556">
        <v>0.5</v>
      </c>
      <c r="N177" s="556"/>
      <c r="O177" s="556"/>
      <c r="P177" s="678">
        <f t="shared" si="56"/>
        <v>3990</v>
      </c>
      <c r="Q177" s="678"/>
      <c r="R177" s="679">
        <f t="shared" si="57"/>
        <v>3130</v>
      </c>
      <c r="S177" s="680"/>
      <c r="T177" s="678">
        <f t="shared" si="58"/>
        <v>3750</v>
      </c>
      <c r="U177" s="678"/>
      <c r="V177" s="678">
        <f t="shared" si="59"/>
        <v>3260</v>
      </c>
      <c r="W177" s="678"/>
      <c r="X177" s="678">
        <f t="shared" si="60"/>
        <v>3160</v>
      </c>
      <c r="Y177" s="678"/>
      <c r="Z177" s="678">
        <f t="shared" si="61"/>
        <v>3610</v>
      </c>
      <c r="AA177" s="678"/>
      <c r="AB177" s="678">
        <f t="shared" si="62"/>
        <v>3720</v>
      </c>
      <c r="AC177" s="678"/>
      <c r="AD177" s="678">
        <f t="shared" si="63"/>
        <v>3370</v>
      </c>
      <c r="AE177" s="678"/>
      <c r="AF177" s="678">
        <f t="shared" si="64"/>
        <v>3650</v>
      </c>
      <c r="AG177" s="678"/>
      <c r="AH177" s="556">
        <f t="shared" si="65"/>
        <v>3470</v>
      </c>
      <c r="AI177" s="556"/>
      <c r="AJ177" s="144" t="s">
        <v>919</v>
      </c>
      <c r="AK177" s="145">
        <v>3478</v>
      </c>
    </row>
    <row r="178" spans="1:37" s="143" customFormat="1" ht="18" customHeight="1">
      <c r="A178" s="151">
        <f t="shared" si="66"/>
        <v>141</v>
      </c>
      <c r="B178" s="241" t="s">
        <v>193</v>
      </c>
      <c r="C178" s="369" t="s">
        <v>303</v>
      </c>
      <c r="D178" s="242" t="str">
        <f t="shared" si="54"/>
        <v>~380В</v>
      </c>
      <c r="E178" s="553" t="s">
        <v>211</v>
      </c>
      <c r="F178" s="554"/>
      <c r="G178" s="693"/>
      <c r="H178" s="228" t="s">
        <v>196</v>
      </c>
      <c r="I178" s="242">
        <v>6</v>
      </c>
      <c r="J178" s="556">
        <f t="shared" si="55"/>
        <v>1000</v>
      </c>
      <c r="K178" s="554"/>
      <c r="L178" s="555"/>
      <c r="M178" s="556">
        <v>0.5</v>
      </c>
      <c r="N178" s="556"/>
      <c r="O178" s="556"/>
      <c r="P178" s="678">
        <f t="shared" si="56"/>
        <v>3390</v>
      </c>
      <c r="Q178" s="678"/>
      <c r="R178" s="679">
        <f t="shared" si="57"/>
        <v>2650</v>
      </c>
      <c r="S178" s="680"/>
      <c r="T178" s="678">
        <f t="shared" si="58"/>
        <v>3190</v>
      </c>
      <c r="U178" s="678"/>
      <c r="V178" s="678">
        <f t="shared" si="59"/>
        <v>2770</v>
      </c>
      <c r="W178" s="678"/>
      <c r="X178" s="678">
        <f t="shared" si="60"/>
        <v>2680</v>
      </c>
      <c r="Y178" s="678"/>
      <c r="Z178" s="678">
        <f t="shared" si="61"/>
        <v>3070</v>
      </c>
      <c r="AA178" s="678"/>
      <c r="AB178" s="678">
        <f t="shared" si="62"/>
        <v>3160</v>
      </c>
      <c r="AC178" s="678"/>
      <c r="AD178" s="678">
        <f t="shared" si="63"/>
        <v>2860</v>
      </c>
      <c r="AE178" s="678"/>
      <c r="AF178" s="678">
        <f t="shared" si="64"/>
        <v>3100</v>
      </c>
      <c r="AG178" s="678"/>
      <c r="AH178" s="556">
        <f t="shared" si="65"/>
        <v>2950</v>
      </c>
      <c r="AI178" s="556"/>
      <c r="AJ178" s="144" t="s">
        <v>919</v>
      </c>
      <c r="AK178" s="145">
        <v>2955</v>
      </c>
    </row>
    <row r="179" spans="1:37" s="143" customFormat="1" ht="18" customHeight="1">
      <c r="A179" s="151">
        <f t="shared" si="66"/>
        <v>142</v>
      </c>
      <c r="B179" s="241" t="s">
        <v>193</v>
      </c>
      <c r="C179" s="369" t="s">
        <v>271</v>
      </c>
      <c r="D179" s="242" t="str">
        <f t="shared" si="54"/>
        <v>~380В</v>
      </c>
      <c r="E179" s="553" t="s">
        <v>211</v>
      </c>
      <c r="F179" s="554"/>
      <c r="G179" s="693"/>
      <c r="H179" s="228" t="s">
        <v>196</v>
      </c>
      <c r="I179" s="242">
        <v>6</v>
      </c>
      <c r="J179" s="556">
        <f t="shared" si="55"/>
        <v>1000</v>
      </c>
      <c r="K179" s="554"/>
      <c r="L179" s="555"/>
      <c r="M179" s="556">
        <v>0.5</v>
      </c>
      <c r="N179" s="556"/>
      <c r="O179" s="556"/>
      <c r="P179" s="678">
        <f t="shared" si="56"/>
        <v>2840</v>
      </c>
      <c r="Q179" s="678"/>
      <c r="R179" s="679">
        <f t="shared" si="57"/>
        <v>2220</v>
      </c>
      <c r="S179" s="680"/>
      <c r="T179" s="678">
        <f t="shared" si="58"/>
        <v>2660</v>
      </c>
      <c r="U179" s="678"/>
      <c r="V179" s="678">
        <f t="shared" si="59"/>
        <v>2320</v>
      </c>
      <c r="W179" s="678"/>
      <c r="X179" s="678">
        <f t="shared" si="60"/>
        <v>2240</v>
      </c>
      <c r="Y179" s="678"/>
      <c r="Z179" s="678">
        <f t="shared" si="61"/>
        <v>2560</v>
      </c>
      <c r="AA179" s="678"/>
      <c r="AB179" s="678">
        <f t="shared" si="62"/>
        <v>2640</v>
      </c>
      <c r="AC179" s="678"/>
      <c r="AD179" s="678">
        <f t="shared" si="63"/>
        <v>2390</v>
      </c>
      <c r="AE179" s="678"/>
      <c r="AF179" s="678">
        <f t="shared" si="64"/>
        <v>2590</v>
      </c>
      <c r="AG179" s="678"/>
      <c r="AH179" s="556">
        <f t="shared" si="65"/>
        <v>2470</v>
      </c>
      <c r="AI179" s="556"/>
      <c r="AJ179" s="144" t="s">
        <v>919</v>
      </c>
      <c r="AK179" s="145">
        <v>2470</v>
      </c>
    </row>
    <row r="180" spans="1:37" s="143" customFormat="1" ht="18" customHeight="1">
      <c r="A180" s="151">
        <f t="shared" si="66"/>
        <v>143</v>
      </c>
      <c r="B180" s="241" t="s">
        <v>193</v>
      </c>
      <c r="C180" s="369" t="s">
        <v>272</v>
      </c>
      <c r="D180" s="242" t="str">
        <f t="shared" si="54"/>
        <v>~380В</v>
      </c>
      <c r="E180" s="553" t="s">
        <v>211</v>
      </c>
      <c r="F180" s="554"/>
      <c r="G180" s="693"/>
      <c r="H180" s="228" t="s">
        <v>196</v>
      </c>
      <c r="I180" s="242">
        <v>2.5</v>
      </c>
      <c r="J180" s="556">
        <f t="shared" si="55"/>
        <v>1000</v>
      </c>
      <c r="K180" s="554"/>
      <c r="L180" s="555"/>
      <c r="M180" s="556">
        <v>0.5</v>
      </c>
      <c r="N180" s="556"/>
      <c r="O180" s="556"/>
      <c r="P180" s="678">
        <f t="shared" si="56"/>
        <v>2620</v>
      </c>
      <c r="Q180" s="678"/>
      <c r="R180" s="679">
        <f t="shared" si="57"/>
        <v>2050</v>
      </c>
      <c r="S180" s="680"/>
      <c r="T180" s="678">
        <f t="shared" si="58"/>
        <v>2460</v>
      </c>
      <c r="U180" s="678"/>
      <c r="V180" s="678">
        <f t="shared" si="59"/>
        <v>2140</v>
      </c>
      <c r="W180" s="678"/>
      <c r="X180" s="678">
        <f t="shared" si="60"/>
        <v>2070</v>
      </c>
      <c r="Y180" s="678"/>
      <c r="Z180" s="678">
        <f t="shared" si="61"/>
        <v>2370</v>
      </c>
      <c r="AA180" s="678"/>
      <c r="AB180" s="678">
        <f t="shared" si="62"/>
        <v>2430</v>
      </c>
      <c r="AC180" s="678"/>
      <c r="AD180" s="678">
        <f t="shared" si="63"/>
        <v>2210</v>
      </c>
      <c r="AE180" s="678"/>
      <c r="AF180" s="678">
        <f t="shared" si="64"/>
        <v>2390</v>
      </c>
      <c r="AG180" s="678"/>
      <c r="AH180" s="556">
        <f t="shared" si="65"/>
        <v>2280</v>
      </c>
      <c r="AI180" s="556"/>
      <c r="AJ180" s="144" t="s">
        <v>919</v>
      </c>
      <c r="AK180" s="145">
        <v>2280</v>
      </c>
    </row>
    <row r="181" spans="1:37" s="143" customFormat="1" ht="18" customHeight="1">
      <c r="A181" s="151">
        <f t="shared" si="66"/>
        <v>144</v>
      </c>
      <c r="B181" s="241" t="s">
        <v>193</v>
      </c>
      <c r="C181" s="369" t="s">
        <v>304</v>
      </c>
      <c r="D181" s="242" t="str">
        <f t="shared" si="54"/>
        <v>~380В</v>
      </c>
      <c r="E181" s="553" t="s">
        <v>211</v>
      </c>
      <c r="F181" s="554"/>
      <c r="G181" s="693"/>
      <c r="H181" s="228" t="s">
        <v>196</v>
      </c>
      <c r="I181" s="242">
        <v>2.5</v>
      </c>
      <c r="J181" s="556">
        <f t="shared" si="55"/>
        <v>1000</v>
      </c>
      <c r="K181" s="554"/>
      <c r="L181" s="555"/>
      <c r="M181" s="556">
        <v>0.5</v>
      </c>
      <c r="N181" s="556"/>
      <c r="O181" s="556"/>
      <c r="P181" s="678">
        <f t="shared" si="56"/>
        <v>2870</v>
      </c>
      <c r="Q181" s="678"/>
      <c r="R181" s="679">
        <f t="shared" si="57"/>
        <v>2250</v>
      </c>
      <c r="S181" s="680"/>
      <c r="T181" s="678">
        <f t="shared" si="58"/>
        <v>2700</v>
      </c>
      <c r="U181" s="678"/>
      <c r="V181" s="678">
        <f t="shared" si="59"/>
        <v>2350</v>
      </c>
      <c r="W181" s="678"/>
      <c r="X181" s="678">
        <f t="shared" si="60"/>
        <v>2270</v>
      </c>
      <c r="Y181" s="678"/>
      <c r="Z181" s="678">
        <f t="shared" si="61"/>
        <v>2600</v>
      </c>
      <c r="AA181" s="678"/>
      <c r="AB181" s="678">
        <f t="shared" si="62"/>
        <v>2670</v>
      </c>
      <c r="AC181" s="678"/>
      <c r="AD181" s="678">
        <f t="shared" si="63"/>
        <v>2420</v>
      </c>
      <c r="AE181" s="678"/>
      <c r="AF181" s="678">
        <f t="shared" si="64"/>
        <v>2620</v>
      </c>
      <c r="AG181" s="678"/>
      <c r="AH181" s="556">
        <f t="shared" si="65"/>
        <v>2500</v>
      </c>
      <c r="AI181" s="556"/>
      <c r="AJ181" s="144" t="s">
        <v>919</v>
      </c>
      <c r="AK181" s="145">
        <v>2500</v>
      </c>
    </row>
    <row r="182" spans="1:37" s="143" customFormat="1" ht="18" customHeight="1">
      <c r="A182" s="151">
        <f t="shared" si="66"/>
        <v>145</v>
      </c>
      <c r="B182" s="241" t="s">
        <v>193</v>
      </c>
      <c r="C182" s="369" t="s">
        <v>273</v>
      </c>
      <c r="D182" s="242" t="str">
        <f t="shared" si="54"/>
        <v>~380В</v>
      </c>
      <c r="E182" s="553" t="s">
        <v>211</v>
      </c>
      <c r="F182" s="554"/>
      <c r="G182" s="693"/>
      <c r="H182" s="228" t="s">
        <v>196</v>
      </c>
      <c r="I182" s="242">
        <v>2.5</v>
      </c>
      <c r="J182" s="556">
        <f t="shared" si="55"/>
        <v>1000</v>
      </c>
      <c r="K182" s="554"/>
      <c r="L182" s="555"/>
      <c r="M182" s="556">
        <v>0.5</v>
      </c>
      <c r="N182" s="556"/>
      <c r="O182" s="556"/>
      <c r="P182" s="678">
        <f t="shared" si="56"/>
        <v>3330</v>
      </c>
      <c r="Q182" s="678"/>
      <c r="R182" s="679">
        <f t="shared" si="57"/>
        <v>2610</v>
      </c>
      <c r="S182" s="680"/>
      <c r="T182" s="678">
        <f t="shared" si="58"/>
        <v>3130</v>
      </c>
      <c r="U182" s="678"/>
      <c r="V182" s="678">
        <f t="shared" si="59"/>
        <v>2720</v>
      </c>
      <c r="W182" s="678"/>
      <c r="X182" s="678">
        <f t="shared" si="60"/>
        <v>2630</v>
      </c>
      <c r="Y182" s="678"/>
      <c r="Z182" s="678">
        <f t="shared" si="61"/>
        <v>3010</v>
      </c>
      <c r="AA182" s="678"/>
      <c r="AB182" s="678">
        <f t="shared" si="62"/>
        <v>3100</v>
      </c>
      <c r="AC182" s="678"/>
      <c r="AD182" s="678">
        <f t="shared" si="63"/>
        <v>2810</v>
      </c>
      <c r="AE182" s="678"/>
      <c r="AF182" s="678">
        <f t="shared" si="64"/>
        <v>3040</v>
      </c>
      <c r="AG182" s="678"/>
      <c r="AH182" s="556">
        <f t="shared" si="65"/>
        <v>2900</v>
      </c>
      <c r="AI182" s="556"/>
      <c r="AJ182" s="144" t="s">
        <v>919</v>
      </c>
      <c r="AK182" s="145">
        <v>2900</v>
      </c>
    </row>
    <row r="183" spans="1:37" s="143" customFormat="1" ht="18" customHeight="1">
      <c r="A183" s="151">
        <f t="shared" si="66"/>
        <v>146</v>
      </c>
      <c r="B183" s="241" t="s">
        <v>193</v>
      </c>
      <c r="C183" s="369" t="s">
        <v>305</v>
      </c>
      <c r="D183" s="242" t="str">
        <f t="shared" si="54"/>
        <v>~380В</v>
      </c>
      <c r="E183" s="553" t="s">
        <v>211</v>
      </c>
      <c r="F183" s="554"/>
      <c r="G183" s="693"/>
      <c r="H183" s="228" t="s">
        <v>196</v>
      </c>
      <c r="I183" s="242">
        <v>2.5</v>
      </c>
      <c r="J183" s="556">
        <f t="shared" si="55"/>
        <v>1000</v>
      </c>
      <c r="K183" s="554"/>
      <c r="L183" s="555"/>
      <c r="M183" s="556">
        <v>0.5</v>
      </c>
      <c r="N183" s="556"/>
      <c r="O183" s="556"/>
      <c r="P183" s="678">
        <f t="shared" si="56"/>
        <v>2170</v>
      </c>
      <c r="Q183" s="678"/>
      <c r="R183" s="679">
        <f t="shared" si="57"/>
        <v>1700</v>
      </c>
      <c r="S183" s="680"/>
      <c r="T183" s="678">
        <f t="shared" si="58"/>
        <v>2040</v>
      </c>
      <c r="U183" s="678"/>
      <c r="V183" s="678">
        <f t="shared" si="59"/>
        <v>1770</v>
      </c>
      <c r="W183" s="678"/>
      <c r="X183" s="678">
        <f t="shared" si="60"/>
        <v>1710</v>
      </c>
      <c r="Y183" s="678"/>
      <c r="Z183" s="678">
        <f t="shared" si="61"/>
        <v>1960</v>
      </c>
      <c r="AA183" s="678"/>
      <c r="AB183" s="678">
        <f t="shared" si="62"/>
        <v>2020</v>
      </c>
      <c r="AC183" s="678"/>
      <c r="AD183" s="678">
        <f t="shared" si="63"/>
        <v>1830</v>
      </c>
      <c r="AE183" s="678"/>
      <c r="AF183" s="678">
        <f t="shared" si="64"/>
        <v>1980</v>
      </c>
      <c r="AG183" s="678"/>
      <c r="AH183" s="556">
        <f t="shared" si="65"/>
        <v>1890</v>
      </c>
      <c r="AI183" s="556"/>
      <c r="AJ183" s="144" t="s">
        <v>919</v>
      </c>
      <c r="AK183" s="145">
        <v>1890</v>
      </c>
    </row>
    <row r="184" spans="1:37" s="143" customFormat="1" ht="18" customHeight="1">
      <c r="A184" s="151">
        <f t="shared" si="66"/>
        <v>147</v>
      </c>
      <c r="B184" s="241" t="s">
        <v>193</v>
      </c>
      <c r="C184" s="369" t="s">
        <v>306</v>
      </c>
      <c r="D184" s="242" t="str">
        <f t="shared" si="54"/>
        <v>~380В</v>
      </c>
      <c r="E184" s="553" t="s">
        <v>211</v>
      </c>
      <c r="F184" s="554"/>
      <c r="G184" s="693"/>
      <c r="H184" s="228" t="s">
        <v>196</v>
      </c>
      <c r="I184" s="242">
        <v>2.5</v>
      </c>
      <c r="J184" s="556">
        <f t="shared" si="55"/>
        <v>1000</v>
      </c>
      <c r="K184" s="554"/>
      <c r="L184" s="555"/>
      <c r="M184" s="556">
        <v>0.5</v>
      </c>
      <c r="N184" s="556"/>
      <c r="O184" s="556"/>
      <c r="P184" s="678">
        <f t="shared" si="56"/>
        <v>2800</v>
      </c>
      <c r="Q184" s="678"/>
      <c r="R184" s="679">
        <f t="shared" si="57"/>
        <v>2190</v>
      </c>
      <c r="S184" s="680"/>
      <c r="T184" s="678">
        <f t="shared" si="58"/>
        <v>2620</v>
      </c>
      <c r="U184" s="678"/>
      <c r="V184" s="678">
        <f t="shared" si="59"/>
        <v>2280</v>
      </c>
      <c r="W184" s="678"/>
      <c r="X184" s="678">
        <f t="shared" si="60"/>
        <v>2210</v>
      </c>
      <c r="Y184" s="678"/>
      <c r="Z184" s="678">
        <f t="shared" si="61"/>
        <v>2530</v>
      </c>
      <c r="AA184" s="678"/>
      <c r="AB184" s="678">
        <f t="shared" si="62"/>
        <v>2600</v>
      </c>
      <c r="AC184" s="678"/>
      <c r="AD184" s="678">
        <f t="shared" si="63"/>
        <v>2360</v>
      </c>
      <c r="AE184" s="678"/>
      <c r="AF184" s="678">
        <f t="shared" si="64"/>
        <v>2550</v>
      </c>
      <c r="AG184" s="678"/>
      <c r="AH184" s="556">
        <f t="shared" si="65"/>
        <v>2430</v>
      </c>
      <c r="AI184" s="556"/>
      <c r="AJ184" s="144" t="s">
        <v>919</v>
      </c>
      <c r="AK184" s="145">
        <v>2435</v>
      </c>
    </row>
    <row r="185" spans="1:37" s="132" customFormat="1" ht="18" customHeight="1">
      <c r="A185" s="69" t="str">
        <f ca="1">'Протокол №503-2'!A162</f>
        <v>АВР</v>
      </c>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1"/>
      <c r="AJ185" s="133"/>
      <c r="AK185" s="83"/>
    </row>
    <row r="186" spans="1:37" s="143" customFormat="1" ht="18" customHeight="1">
      <c r="A186" s="151">
        <v>148</v>
      </c>
      <c r="B186" s="691" t="s">
        <v>276</v>
      </c>
      <c r="C186" s="692"/>
      <c r="D186" s="242" t="str">
        <f>IF(AJ186="АВС","~380В","~220В")</f>
        <v>~380В</v>
      </c>
      <c r="E186" s="553" t="s">
        <v>211</v>
      </c>
      <c r="F186" s="554"/>
      <c r="G186" s="693"/>
      <c r="H186" s="228" t="s">
        <v>196</v>
      </c>
      <c r="I186" s="242">
        <v>35</v>
      </c>
      <c r="J186" s="556">
        <f>IF(I186&gt;16,2500,1000)</f>
        <v>2500</v>
      </c>
      <c r="K186" s="554"/>
      <c r="L186" s="555"/>
      <c r="M186" s="556">
        <v>0.5</v>
      </c>
      <c r="N186" s="556"/>
      <c r="O186" s="556"/>
      <c r="P186" s="678">
        <f>IF(AJ186="АВС",TRUNC((AK186+AK186*15/100)/10,0)*10,"-")</f>
        <v>3830</v>
      </c>
      <c r="Q186" s="678"/>
      <c r="R186" s="679">
        <f>IF(AJ186="АВС",TRUNC((AK186-AK186*10/100)/10,0)*10,"-")</f>
        <v>2990</v>
      </c>
      <c r="S186" s="680"/>
      <c r="T186" s="678">
        <f>IF(AJ186="АВС",TRUNC((AK186+AK186*8/100)/10,0)*10,"-")</f>
        <v>3590</v>
      </c>
      <c r="U186" s="678"/>
      <c r="V186" s="678">
        <f>IF(OR(AJ186="АВС",AJ186="А"),TRUNC((AK186-AK186*6/100)/10,0)*10,"-")</f>
        <v>3130</v>
      </c>
      <c r="W186" s="678"/>
      <c r="X186" s="678">
        <f>IF(OR(AJ186="АВС",AJ186="В"),TRUNC((AK186-AK186*9/100)/10,0)*10,"-")</f>
        <v>3030</v>
      </c>
      <c r="Y186" s="678"/>
      <c r="Z186" s="678">
        <f>IF(OR(AJ186="АВС",AJ186="С"),TRUNC((AK186+AK186*4/100)/10,0)*10,"-")</f>
        <v>3460</v>
      </c>
      <c r="AA186" s="678"/>
      <c r="AB186" s="678">
        <f>IF(OR(AJ186="АВС",AJ186="А"),TRUNC((AK186+AK186*7/100)/10,0)*10,"-")</f>
        <v>3560</v>
      </c>
      <c r="AC186" s="678"/>
      <c r="AD186" s="678">
        <f>IF(OR(AJ186="АВС",AJ186="В"),TRUNC((AK186-AK186*3/100)/10,0)*10,"-")</f>
        <v>3230</v>
      </c>
      <c r="AE186" s="678"/>
      <c r="AF186" s="678">
        <f>IF(OR(AJ186="АВС",AJ186="С"),TRUNC((AK186+AK186*5/100)/10,0)*10,"-")</f>
        <v>3490</v>
      </c>
      <c r="AG186" s="678"/>
      <c r="AH186" s="556">
        <f>TRUNC(AK186/10,0)*10</f>
        <v>3330</v>
      </c>
      <c r="AI186" s="556"/>
      <c r="AJ186" s="144" t="s">
        <v>919</v>
      </c>
      <c r="AK186" s="145">
        <v>3333</v>
      </c>
    </row>
    <row r="187" spans="1:37" s="143" customFormat="1" ht="18" customHeight="1">
      <c r="A187" s="151">
        <f ca="1">A186+1</f>
        <v>149</v>
      </c>
      <c r="B187" s="691" t="s">
        <v>277</v>
      </c>
      <c r="C187" s="692"/>
      <c r="D187" s="242" t="str">
        <f>IF(AJ187="АВС","~380В","~220В")</f>
        <v>~380В</v>
      </c>
      <c r="E187" s="553" t="s">
        <v>211</v>
      </c>
      <c r="F187" s="554"/>
      <c r="G187" s="693"/>
      <c r="H187" s="228" t="s">
        <v>208</v>
      </c>
      <c r="I187" s="242">
        <v>10</v>
      </c>
      <c r="J187" s="556">
        <f>IF(I187&gt;16,2500,1000)</f>
        <v>1000</v>
      </c>
      <c r="K187" s="554"/>
      <c r="L187" s="555"/>
      <c r="M187" s="556">
        <v>0.5</v>
      </c>
      <c r="N187" s="556"/>
      <c r="O187" s="556"/>
      <c r="P187" s="678">
        <f>IF(AJ187="АВС",TRUNC((AK187+AK187*15/100)/10,0)*10,"-")</f>
        <v>3430</v>
      </c>
      <c r="Q187" s="678"/>
      <c r="R187" s="679">
        <f>IF(AJ187="АВС",TRUNC((AK187-AK187*10/100)/10,0)*10,"-")</f>
        <v>2680</v>
      </c>
      <c r="S187" s="680"/>
      <c r="T187" s="678">
        <f>IF(AJ187="АВС",TRUNC((AK187+AK187*8/100)/10,0)*10,"-")</f>
        <v>3220</v>
      </c>
      <c r="U187" s="678"/>
      <c r="V187" s="678">
        <f>IF(OR(AJ187="АВС",AJ187="А"),TRUNC((AK187-AK187*6/100)/10,0)*10,"-")</f>
        <v>2800</v>
      </c>
      <c r="W187" s="678"/>
      <c r="X187" s="678">
        <f>IF(OR(AJ187="АВС",AJ187="В"),TRUNC((AK187-AK187*9/100)/10,0)*10,"-")</f>
        <v>2710</v>
      </c>
      <c r="Y187" s="678"/>
      <c r="Z187" s="678">
        <f>IF(OR(AJ187="АВС",AJ187="С"),TRUNC((AK187+AK187*4/100)/10,0)*10,"-")</f>
        <v>3100</v>
      </c>
      <c r="AA187" s="678"/>
      <c r="AB187" s="678" t="s">
        <v>1064</v>
      </c>
      <c r="AC187" s="678"/>
      <c r="AD187" s="678" t="s">
        <v>1064</v>
      </c>
      <c r="AE187" s="678"/>
      <c r="AF187" s="678" t="s">
        <v>1064</v>
      </c>
      <c r="AG187" s="678"/>
      <c r="AH187" s="678" t="s">
        <v>1064</v>
      </c>
      <c r="AI187" s="678"/>
      <c r="AJ187" s="144" t="s">
        <v>919</v>
      </c>
      <c r="AK187" s="145">
        <v>2983</v>
      </c>
    </row>
    <row r="188" spans="1:37" s="132" customFormat="1" ht="18" customHeight="1">
      <c r="A188" s="69" t="str">
        <f ca="1">'Протокол №503-2'!A236</f>
        <v>УЭРМ-4 (1 этаж)</v>
      </c>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1"/>
      <c r="AJ188" s="53"/>
      <c r="AK188" s="439"/>
    </row>
    <row r="189" spans="1:37" s="143" customFormat="1" ht="18" customHeight="1">
      <c r="A189" s="151">
        <v>150</v>
      </c>
      <c r="B189" s="691" t="s">
        <v>278</v>
      </c>
      <c r="C189" s="692"/>
      <c r="D189" s="242" t="str">
        <f>IF(AJ189="АВС","~380В","~220В")</f>
        <v>~380В</v>
      </c>
      <c r="E189" s="553" t="s">
        <v>212</v>
      </c>
      <c r="F189" s="554"/>
      <c r="G189" s="693"/>
      <c r="H189" s="228" t="s">
        <v>196</v>
      </c>
      <c r="I189" s="242">
        <v>4</v>
      </c>
      <c r="J189" s="556">
        <f>IF(I189&gt;16,2500,1000)</f>
        <v>1000</v>
      </c>
      <c r="K189" s="554"/>
      <c r="L189" s="555"/>
      <c r="M189" s="556">
        <v>0.5</v>
      </c>
      <c r="N189" s="556"/>
      <c r="O189" s="556"/>
      <c r="P189" s="678">
        <f>IF(AJ189="АВС",TRUNC((AK189+AK189*15/100)/10,0)*10,"-")</f>
        <v>2480</v>
      </c>
      <c r="Q189" s="678"/>
      <c r="R189" s="679">
        <f>IF(AJ189="АВС",TRUNC((AK189-AK189*10/100)/10,0)*10,"-")</f>
        <v>1940</v>
      </c>
      <c r="S189" s="680"/>
      <c r="T189" s="678">
        <f>IF(AJ189="АВС",TRUNC((AK189+AK189*8/100)/10,0)*10,"-")</f>
        <v>2330</v>
      </c>
      <c r="U189" s="678"/>
      <c r="V189" s="678">
        <f>IF(OR(AJ189="АВС",AJ189="А"),TRUNC((AK189-AK189*6/100)/10,0)*10,"-")</f>
        <v>2020</v>
      </c>
      <c r="W189" s="678"/>
      <c r="X189" s="678">
        <f>IF(OR(AJ189="АВС",AJ189="В"),TRUNC((AK189-AK189*9/100)/10,0)*10,"-")</f>
        <v>1960</v>
      </c>
      <c r="Y189" s="678"/>
      <c r="Z189" s="678">
        <f>IF(OR(AJ189="АВС",AJ189="С"),TRUNC((AK189+AK189*4/100)/10,0)*10,"-")</f>
        <v>2240</v>
      </c>
      <c r="AA189" s="678"/>
      <c r="AB189" s="678">
        <f>IF(OR(AJ189="АВС",AJ189="А"),TRUNC((AK189+AK189*7/100)/10,0)*10,"-")</f>
        <v>2310</v>
      </c>
      <c r="AC189" s="678"/>
      <c r="AD189" s="678">
        <f>IF(OR(AJ189="АВС",AJ189="В"),TRUNC((AK189-AK189*3/100)/10,0)*10,"-")</f>
        <v>2090</v>
      </c>
      <c r="AE189" s="678"/>
      <c r="AF189" s="678">
        <f>IF(OR(AJ189="АВС",AJ189="С"),TRUNC((AK189+AK189*5/100)/10,0)*10,"-")</f>
        <v>2260</v>
      </c>
      <c r="AG189" s="678"/>
      <c r="AH189" s="556">
        <f>TRUNC(AK189/10,0)*10</f>
        <v>2150</v>
      </c>
      <c r="AI189" s="556"/>
      <c r="AJ189" s="434" t="s">
        <v>919</v>
      </c>
      <c r="AK189" s="440">
        <v>2159</v>
      </c>
    </row>
    <row r="190" spans="1:37" s="143" customFormat="1" ht="18" customHeight="1">
      <c r="A190" s="151">
        <f>A189+1</f>
        <v>151</v>
      </c>
      <c r="B190" s="691" t="s">
        <v>279</v>
      </c>
      <c r="C190" s="692"/>
      <c r="D190" s="242" t="str">
        <f>IF(AJ190="АВС","~380В","~220В")</f>
        <v>~380В</v>
      </c>
      <c r="E190" s="553" t="s">
        <v>212</v>
      </c>
      <c r="F190" s="554"/>
      <c r="G190" s="693"/>
      <c r="H190" s="228" t="s">
        <v>196</v>
      </c>
      <c r="I190" s="242">
        <v>4</v>
      </c>
      <c r="J190" s="556">
        <f>IF(I190&gt;16,2500,1000)</f>
        <v>1000</v>
      </c>
      <c r="K190" s="554"/>
      <c r="L190" s="555"/>
      <c r="M190" s="556">
        <v>0.5</v>
      </c>
      <c r="N190" s="556"/>
      <c r="O190" s="556"/>
      <c r="P190" s="678">
        <f>IF(AJ190="АВС",TRUNC((AK190+AK190*15/100)/10,0)*10,"-")</f>
        <v>2240</v>
      </c>
      <c r="Q190" s="678"/>
      <c r="R190" s="679">
        <f>IF(AJ190="АВС",TRUNC((AK190-AK190*10/100)/10,0)*10,"-")</f>
        <v>1750</v>
      </c>
      <c r="S190" s="680"/>
      <c r="T190" s="678">
        <f>IF(AJ190="АВС",TRUNC((AK190+AK190*8/100)/10,0)*10,"-")</f>
        <v>2100</v>
      </c>
      <c r="U190" s="678"/>
      <c r="V190" s="678">
        <f>IF(OR(AJ190="АВС",AJ190="А"),TRUNC((AK190-AK190*6/100)/10,0)*10,"-")</f>
        <v>1830</v>
      </c>
      <c r="W190" s="678"/>
      <c r="X190" s="678">
        <f>IF(OR(AJ190="АВС",AJ190="В"),TRUNC((AK190-AK190*9/100)/10,0)*10,"-")</f>
        <v>1770</v>
      </c>
      <c r="Y190" s="678"/>
      <c r="Z190" s="678">
        <f>IF(OR(AJ190="АВС",AJ190="С"),TRUNC((AK190+AK190*4/100)/10,0)*10,"-")</f>
        <v>2020</v>
      </c>
      <c r="AA190" s="678"/>
      <c r="AB190" s="678">
        <f>IF(OR(AJ190="АВС",AJ190="А"),TRUNC((AK190+AK190*7/100)/10,0)*10,"-")</f>
        <v>2080</v>
      </c>
      <c r="AC190" s="678"/>
      <c r="AD190" s="678">
        <f>IF(OR(AJ190="АВС",AJ190="В"),TRUNC((AK190-AK190*3/100)/10,0)*10,"-")</f>
        <v>1890</v>
      </c>
      <c r="AE190" s="678"/>
      <c r="AF190" s="678">
        <f>IF(OR(AJ190="АВС",AJ190="С"),TRUNC((AK190+AK190*5/100)/10,0)*10,"-")</f>
        <v>2040</v>
      </c>
      <c r="AG190" s="678"/>
      <c r="AH190" s="556">
        <f>TRUNC(AK190/10,0)*10</f>
        <v>1950</v>
      </c>
      <c r="AI190" s="556"/>
      <c r="AJ190" s="434" t="s">
        <v>919</v>
      </c>
      <c r="AK190" s="440">
        <v>1951</v>
      </c>
    </row>
    <row r="191" spans="1:37" s="143" customFormat="1" ht="18" customHeight="1">
      <c r="A191" s="151">
        <f>A190+1</f>
        <v>152</v>
      </c>
      <c r="B191" s="691" t="s">
        <v>280</v>
      </c>
      <c r="C191" s="692"/>
      <c r="D191" s="242" t="str">
        <f>IF(AJ191="АВС","~380В","~220В")</f>
        <v>~380В</v>
      </c>
      <c r="E191" s="553" t="s">
        <v>212</v>
      </c>
      <c r="F191" s="554"/>
      <c r="G191" s="693"/>
      <c r="H191" s="228" t="s">
        <v>196</v>
      </c>
      <c r="I191" s="242">
        <v>4</v>
      </c>
      <c r="J191" s="556">
        <f>IF(I191&gt;16,2500,1000)</f>
        <v>1000</v>
      </c>
      <c r="K191" s="554"/>
      <c r="L191" s="555"/>
      <c r="M191" s="556">
        <v>0.5</v>
      </c>
      <c r="N191" s="556"/>
      <c r="O191" s="556"/>
      <c r="P191" s="678">
        <f>IF(AJ191="АВС",TRUNC((AK191+AK191*15/100)/10,0)*10,"-")</f>
        <v>2710</v>
      </c>
      <c r="Q191" s="678"/>
      <c r="R191" s="679">
        <f>IF(AJ191="АВС",TRUNC((AK191-AK191*10/100)/10,0)*10,"-")</f>
        <v>2120</v>
      </c>
      <c r="S191" s="680"/>
      <c r="T191" s="678">
        <f>IF(AJ191="АВС",TRUNC((AK191+AK191*8/100)/10,0)*10,"-")</f>
        <v>2540</v>
      </c>
      <c r="U191" s="678"/>
      <c r="V191" s="678">
        <f>IF(OR(AJ191="АВС",AJ191="А"),TRUNC((AK191-AK191*6/100)/10,0)*10,"-")</f>
        <v>2210</v>
      </c>
      <c r="W191" s="678"/>
      <c r="X191" s="678">
        <f>IF(OR(AJ191="АВС",AJ191="В"),TRUNC((AK191-AK191*9/100)/10,0)*10,"-")</f>
        <v>2140</v>
      </c>
      <c r="Y191" s="678"/>
      <c r="Z191" s="678">
        <f>IF(OR(AJ191="АВС",AJ191="С"),TRUNC((AK191+AK191*4/100)/10,0)*10,"-")</f>
        <v>2450</v>
      </c>
      <c r="AA191" s="678"/>
      <c r="AB191" s="678">
        <f>IF(OR(AJ191="АВС",AJ191="А"),TRUNC((AK191+AK191*7/100)/10,0)*10,"-")</f>
        <v>2520</v>
      </c>
      <c r="AC191" s="678"/>
      <c r="AD191" s="678">
        <f>IF(OR(AJ191="АВС",AJ191="В"),TRUNC((AK191-AK191*3/100)/10,0)*10,"-")</f>
        <v>2280</v>
      </c>
      <c r="AE191" s="678"/>
      <c r="AF191" s="678">
        <f>IF(OR(AJ191="АВС",AJ191="С"),TRUNC((AK191+AK191*5/100)/10,0)*10,"-")</f>
        <v>2470</v>
      </c>
      <c r="AG191" s="678"/>
      <c r="AH191" s="556">
        <f>TRUNC(AK191/10,0)*10</f>
        <v>2350</v>
      </c>
      <c r="AI191" s="556"/>
      <c r="AJ191" s="434" t="s">
        <v>919</v>
      </c>
      <c r="AK191" s="440">
        <v>2357</v>
      </c>
    </row>
    <row r="192" spans="1:37" s="143" customFormat="1" ht="18" customHeight="1">
      <c r="A192" s="151">
        <f>A191+1</f>
        <v>153</v>
      </c>
      <c r="B192" s="691" t="s">
        <v>281</v>
      </c>
      <c r="C192" s="692"/>
      <c r="D192" s="242" t="str">
        <f>IF(AJ192="АВС","~380В","~220В")</f>
        <v>~380В</v>
      </c>
      <c r="E192" s="553" t="s">
        <v>212</v>
      </c>
      <c r="F192" s="554"/>
      <c r="G192" s="693"/>
      <c r="H192" s="228" t="s">
        <v>196</v>
      </c>
      <c r="I192" s="242">
        <v>4</v>
      </c>
      <c r="J192" s="556">
        <f>IF(I192&gt;16,2500,1000)</f>
        <v>1000</v>
      </c>
      <c r="K192" s="554"/>
      <c r="L192" s="555"/>
      <c r="M192" s="556">
        <v>0.5</v>
      </c>
      <c r="N192" s="556"/>
      <c r="O192" s="556"/>
      <c r="P192" s="678">
        <f>IF(AJ192="АВС",TRUNC((AK192+AK192*15/100)/10,0)*10,"-")</f>
        <v>2360</v>
      </c>
      <c r="Q192" s="678"/>
      <c r="R192" s="679">
        <f>IF(AJ192="АВС",TRUNC((AK192-AK192*10/100)/10,0)*10,"-")</f>
        <v>1850</v>
      </c>
      <c r="S192" s="680"/>
      <c r="T192" s="678">
        <f>IF(AJ192="АВС",TRUNC((AK192+AK192*8/100)/10,0)*10,"-")</f>
        <v>2220</v>
      </c>
      <c r="U192" s="678"/>
      <c r="V192" s="678">
        <f>IF(OR(AJ192="АВС",AJ192="А"),TRUNC((AK192-AK192*6/100)/10,0)*10,"-")</f>
        <v>1930</v>
      </c>
      <c r="W192" s="678"/>
      <c r="X192" s="678">
        <f>IF(OR(AJ192="АВС",AJ192="В"),TRUNC((AK192-AK192*9/100)/10,0)*10,"-")</f>
        <v>1870</v>
      </c>
      <c r="Y192" s="678"/>
      <c r="Z192" s="678">
        <f>IF(OR(AJ192="АВС",AJ192="С"),TRUNC((AK192+AK192*4/100)/10,0)*10,"-")</f>
        <v>2140</v>
      </c>
      <c r="AA192" s="678"/>
      <c r="AB192" s="678">
        <f>IF(OR(AJ192="АВС",AJ192="А"),TRUNC((AK192+AK192*7/100)/10,0)*10,"-")</f>
        <v>2200</v>
      </c>
      <c r="AC192" s="678"/>
      <c r="AD192" s="678">
        <f>IF(OR(AJ192="АВС",AJ192="В"),TRUNC((AK192-AK192*3/100)/10,0)*10,"-")</f>
        <v>1990</v>
      </c>
      <c r="AE192" s="678"/>
      <c r="AF192" s="678">
        <f>IF(OR(AJ192="АВС",AJ192="С"),TRUNC((AK192+AK192*5/100)/10,0)*10,"-")</f>
        <v>2160</v>
      </c>
      <c r="AG192" s="678"/>
      <c r="AH192" s="556">
        <f>TRUNC(AK192/10,0)*10</f>
        <v>2060</v>
      </c>
      <c r="AI192" s="556"/>
      <c r="AJ192" s="434" t="s">
        <v>919</v>
      </c>
      <c r="AK192" s="440">
        <v>2060</v>
      </c>
    </row>
    <row r="193" spans="1:37" s="132" customFormat="1" ht="18" customHeight="1">
      <c r="A193" s="69" t="str">
        <f ca="1">'Протокол №503-2'!A241</f>
        <v>УЭРМ-2 (1 этаж)</v>
      </c>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1"/>
      <c r="AJ193" s="53"/>
      <c r="AK193" s="439"/>
    </row>
    <row r="194" spans="1:37" s="143" customFormat="1" ht="18" customHeight="1">
      <c r="A194" s="151">
        <v>154</v>
      </c>
      <c r="B194" s="691" t="s">
        <v>278</v>
      </c>
      <c r="C194" s="692"/>
      <c r="D194" s="242" t="str">
        <f>IF(AJ194="АВС","~380В","~220В")</f>
        <v>~380В</v>
      </c>
      <c r="E194" s="553" t="s">
        <v>212</v>
      </c>
      <c r="F194" s="554"/>
      <c r="G194" s="693"/>
      <c r="H194" s="228" t="s">
        <v>196</v>
      </c>
      <c r="I194" s="242">
        <v>4</v>
      </c>
      <c r="J194" s="556">
        <f>IF(I194&gt;16,2500,1000)</f>
        <v>1000</v>
      </c>
      <c r="K194" s="554"/>
      <c r="L194" s="555"/>
      <c r="M194" s="556">
        <v>0.5</v>
      </c>
      <c r="N194" s="556"/>
      <c r="O194" s="556"/>
      <c r="P194" s="678">
        <f>IF(AJ194="АВС",TRUNC((AK194+AK194*15/100)/10,0)*10,"-")</f>
        <v>2530</v>
      </c>
      <c r="Q194" s="678"/>
      <c r="R194" s="679">
        <f>IF(AJ194="АВС",TRUNC((AK194-AK194*10/100)/10,0)*10,"-")</f>
        <v>1980</v>
      </c>
      <c r="S194" s="680"/>
      <c r="T194" s="678">
        <f>IF(AJ194="АВС",TRUNC((AK194+AK194*8/100)/10,0)*10,"-")</f>
        <v>2370</v>
      </c>
      <c r="U194" s="678"/>
      <c r="V194" s="678">
        <f>IF(OR(AJ194="АВС",AJ194="А"),TRUNC((AK194-AK194*6/100)/10,0)*10,"-")</f>
        <v>2060</v>
      </c>
      <c r="W194" s="678"/>
      <c r="X194" s="678">
        <f>IF(OR(AJ194="АВС",AJ194="В"),TRUNC((AK194-AK194*9/100)/10,0)*10,"-")</f>
        <v>2000</v>
      </c>
      <c r="Y194" s="678"/>
      <c r="Z194" s="678">
        <f>IF(OR(AJ194="АВС",AJ194="С"),TRUNC((AK194+AK194*4/100)/10,0)*10,"-")</f>
        <v>2280</v>
      </c>
      <c r="AA194" s="678"/>
      <c r="AB194" s="678">
        <f>IF(OR(AJ194="АВС",AJ194="А"),TRUNC((AK194+AK194*7/100)/10,0)*10,"-")</f>
        <v>2350</v>
      </c>
      <c r="AC194" s="678"/>
      <c r="AD194" s="678">
        <f>IF(OR(AJ194="АВС",AJ194="В"),TRUNC((AK194-AK194*3/100)/10,0)*10,"-")</f>
        <v>2130</v>
      </c>
      <c r="AE194" s="678"/>
      <c r="AF194" s="678">
        <f>IF(OR(AJ194="АВС",AJ194="С"),TRUNC((AK194+AK194*5/100)/10,0)*10,"-")</f>
        <v>2310</v>
      </c>
      <c r="AG194" s="678"/>
      <c r="AH194" s="556">
        <f>TRUNC(AK194/10,0)*10</f>
        <v>2200</v>
      </c>
      <c r="AI194" s="556"/>
      <c r="AJ194" s="434" t="s">
        <v>919</v>
      </c>
      <c r="AK194" s="440">
        <v>2200</v>
      </c>
    </row>
    <row r="195" spans="1:37" s="143" customFormat="1" ht="18" customHeight="1">
      <c r="A195" s="151">
        <f ca="1">A194+1</f>
        <v>155</v>
      </c>
      <c r="B195" s="691" t="s">
        <v>279</v>
      </c>
      <c r="C195" s="692"/>
      <c r="D195" s="242" t="str">
        <f>IF(AJ195="АВС","~380В","~220В")</f>
        <v>~380В</v>
      </c>
      <c r="E195" s="553" t="s">
        <v>212</v>
      </c>
      <c r="F195" s="554"/>
      <c r="G195" s="693"/>
      <c r="H195" s="228" t="s">
        <v>196</v>
      </c>
      <c r="I195" s="242">
        <v>4</v>
      </c>
      <c r="J195" s="556">
        <f>IF(I195&gt;16,2500,1000)</f>
        <v>1000</v>
      </c>
      <c r="K195" s="554"/>
      <c r="L195" s="555"/>
      <c r="M195" s="556">
        <v>0.5</v>
      </c>
      <c r="N195" s="556"/>
      <c r="O195" s="556"/>
      <c r="P195" s="678">
        <f>IF(AJ195="АВС",TRUNC((AK195+AK195*15/100)/10,0)*10,"-")</f>
        <v>2640</v>
      </c>
      <c r="Q195" s="678"/>
      <c r="R195" s="679">
        <f>IF(AJ195="АВС",TRUNC((AK195-AK195*10/100)/10,0)*10,"-")</f>
        <v>2070</v>
      </c>
      <c r="S195" s="680"/>
      <c r="T195" s="678">
        <f>IF(AJ195="АВС",TRUNC((AK195+AK195*8/100)/10,0)*10,"-")</f>
        <v>2480</v>
      </c>
      <c r="U195" s="678"/>
      <c r="V195" s="678">
        <f>IF(OR(AJ195="АВС",AJ195="А"),TRUNC((AK195-AK195*6/100)/10,0)*10,"-")</f>
        <v>2160</v>
      </c>
      <c r="W195" s="678"/>
      <c r="X195" s="678">
        <f>IF(OR(AJ195="АВС",AJ195="В"),TRUNC((AK195-AK195*9/100)/10,0)*10,"-")</f>
        <v>2090</v>
      </c>
      <c r="Y195" s="678"/>
      <c r="Z195" s="678">
        <f>IF(OR(AJ195="АВС",AJ195="С"),TRUNC((AK195+AK195*4/100)/10,0)*10,"-")</f>
        <v>2390</v>
      </c>
      <c r="AA195" s="678"/>
      <c r="AB195" s="678">
        <f>IF(OR(AJ195="АВС",AJ195="А"),TRUNC((AK195+AK195*7/100)/10,0)*10,"-")</f>
        <v>2460</v>
      </c>
      <c r="AC195" s="678"/>
      <c r="AD195" s="678">
        <f>IF(OR(AJ195="АВС",AJ195="В"),TRUNC((AK195-AK195*3/100)/10,0)*10,"-")</f>
        <v>2230</v>
      </c>
      <c r="AE195" s="678"/>
      <c r="AF195" s="678">
        <f>IF(OR(AJ195="АВС",AJ195="С"),TRUNC((AK195+AK195*5/100)/10,0)*10,"-")</f>
        <v>2410</v>
      </c>
      <c r="AG195" s="678"/>
      <c r="AH195" s="556">
        <f>TRUNC(AK195/10,0)*10</f>
        <v>2300</v>
      </c>
      <c r="AI195" s="556"/>
      <c r="AJ195" s="434" t="s">
        <v>919</v>
      </c>
      <c r="AK195" s="440">
        <v>2300</v>
      </c>
    </row>
    <row r="196" spans="1:37" s="132" customFormat="1" ht="18" customHeight="1">
      <c r="A196" s="69" t="str">
        <f ca="1">'Протокол №503-2'!A246</f>
        <v>УЭРМ-2 (2÷22 этажи)</v>
      </c>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1"/>
      <c r="AJ196" s="53"/>
      <c r="AK196" s="439"/>
    </row>
    <row r="197" spans="1:37" s="143" customFormat="1" ht="18" customHeight="1">
      <c r="A197" s="151">
        <v>156</v>
      </c>
      <c r="B197" s="691" t="s">
        <v>278</v>
      </c>
      <c r="C197" s="692"/>
      <c r="D197" s="242" t="str">
        <f t="shared" ref="D197:D238" si="67">IF(AJ197="АВС","~380В","~220В")</f>
        <v>~380В</v>
      </c>
      <c r="E197" s="553" t="s">
        <v>212</v>
      </c>
      <c r="F197" s="554"/>
      <c r="G197" s="693"/>
      <c r="H197" s="228" t="s">
        <v>196</v>
      </c>
      <c r="I197" s="242">
        <v>4</v>
      </c>
      <c r="J197" s="556">
        <f t="shared" ref="J197:J238" si="68">IF(I197&gt;16,2500,1000)</f>
        <v>1000</v>
      </c>
      <c r="K197" s="554"/>
      <c r="L197" s="555"/>
      <c r="M197" s="556">
        <v>0.5</v>
      </c>
      <c r="N197" s="556"/>
      <c r="O197" s="556"/>
      <c r="P197" s="678">
        <f t="shared" ref="P197:P238" si="69">IF(AJ197="АВС",TRUNC((AK197+AK197*15/100)/10,0)*10,"-")</f>
        <v>1650</v>
      </c>
      <c r="Q197" s="678"/>
      <c r="R197" s="679">
        <f t="shared" ref="R197:R238" si="70">IF(AJ197="АВС",TRUNC((AK197-AK197*10/100)/10,0)*10,"-")</f>
        <v>1290</v>
      </c>
      <c r="S197" s="680"/>
      <c r="T197" s="678">
        <f t="shared" ref="T197:T238" si="71">IF(AJ197="АВС",TRUNC((AK197+AK197*8/100)/10,0)*10,"-")</f>
        <v>1550</v>
      </c>
      <c r="U197" s="678"/>
      <c r="V197" s="678">
        <f t="shared" ref="V197:V238" si="72">IF(OR(AJ197="АВС",AJ197="А"),TRUNC((AK197-AK197*6/100)/10,0)*10,"-")</f>
        <v>1350</v>
      </c>
      <c r="W197" s="678"/>
      <c r="X197" s="678">
        <f t="shared" ref="X197:X238" si="73">IF(OR(AJ197="АВС",AJ197="В"),TRUNC((AK197-AK197*9/100)/10,0)*10,"-")</f>
        <v>1310</v>
      </c>
      <c r="Y197" s="678"/>
      <c r="Z197" s="678">
        <f t="shared" ref="Z197:Z238" si="74">IF(OR(AJ197="АВС",AJ197="С"),TRUNC((AK197+AK197*4/100)/10,0)*10,"-")</f>
        <v>1490</v>
      </c>
      <c r="AA197" s="678"/>
      <c r="AB197" s="678">
        <f t="shared" ref="AB197:AB238" si="75">IF(OR(AJ197="АВС",AJ197="А"),TRUNC((AK197+AK197*7/100)/10,0)*10,"-")</f>
        <v>1540</v>
      </c>
      <c r="AC197" s="678"/>
      <c r="AD197" s="678">
        <f t="shared" ref="AD197:AD238" si="76">IF(OR(AJ197="АВС",AJ197="В"),TRUNC((AK197-AK197*3/100)/10,0)*10,"-")</f>
        <v>1390</v>
      </c>
      <c r="AE197" s="678"/>
      <c r="AF197" s="678">
        <f t="shared" ref="AF197:AF238" si="77">IF(OR(AJ197="АВС",AJ197="С"),TRUNC((AK197+AK197*5/100)/10,0)*10,"-")</f>
        <v>1510</v>
      </c>
      <c r="AG197" s="678"/>
      <c r="AH197" s="556">
        <f t="shared" ref="AH197:AH238" si="78">TRUNC(AK197/10,0)*10</f>
        <v>1440</v>
      </c>
      <c r="AI197" s="556"/>
      <c r="AJ197" s="144" t="s">
        <v>919</v>
      </c>
      <c r="AK197" s="145">
        <v>1440</v>
      </c>
    </row>
    <row r="198" spans="1:37" s="143" customFormat="1" ht="18" customHeight="1">
      <c r="A198" s="151">
        <f t="shared" ref="A198:A238" si="79">A197+1</f>
        <v>157</v>
      </c>
      <c r="B198" s="691" t="s">
        <v>279</v>
      </c>
      <c r="C198" s="692"/>
      <c r="D198" s="242" t="str">
        <f t="shared" si="67"/>
        <v>~380В</v>
      </c>
      <c r="E198" s="553" t="s">
        <v>212</v>
      </c>
      <c r="F198" s="554"/>
      <c r="G198" s="693"/>
      <c r="H198" s="228" t="s">
        <v>196</v>
      </c>
      <c r="I198" s="242">
        <v>4</v>
      </c>
      <c r="J198" s="556">
        <f t="shared" si="68"/>
        <v>1000</v>
      </c>
      <c r="K198" s="554"/>
      <c r="L198" s="555"/>
      <c r="M198" s="556">
        <v>0.5</v>
      </c>
      <c r="N198" s="556"/>
      <c r="O198" s="556"/>
      <c r="P198" s="678">
        <f t="shared" si="69"/>
        <v>2350</v>
      </c>
      <c r="Q198" s="678"/>
      <c r="R198" s="679">
        <f t="shared" si="70"/>
        <v>1840</v>
      </c>
      <c r="S198" s="680"/>
      <c r="T198" s="678">
        <f t="shared" si="71"/>
        <v>2210</v>
      </c>
      <c r="U198" s="678"/>
      <c r="V198" s="678">
        <f t="shared" si="72"/>
        <v>1920</v>
      </c>
      <c r="W198" s="678"/>
      <c r="X198" s="678">
        <f t="shared" si="73"/>
        <v>1860</v>
      </c>
      <c r="Y198" s="678"/>
      <c r="Z198" s="678">
        <f t="shared" si="74"/>
        <v>2130</v>
      </c>
      <c r="AA198" s="678"/>
      <c r="AB198" s="678">
        <f t="shared" si="75"/>
        <v>2190</v>
      </c>
      <c r="AC198" s="678"/>
      <c r="AD198" s="678">
        <f t="shared" si="76"/>
        <v>1980</v>
      </c>
      <c r="AE198" s="678"/>
      <c r="AF198" s="678">
        <f t="shared" si="77"/>
        <v>2150</v>
      </c>
      <c r="AG198" s="678"/>
      <c r="AH198" s="556">
        <f t="shared" si="78"/>
        <v>2050</v>
      </c>
      <c r="AI198" s="556"/>
      <c r="AJ198" s="144" t="s">
        <v>919</v>
      </c>
      <c r="AK198" s="145">
        <v>2050</v>
      </c>
    </row>
    <row r="199" spans="1:37" s="143" customFormat="1" ht="18" customHeight="1">
      <c r="A199" s="151">
        <f t="shared" si="79"/>
        <v>158</v>
      </c>
      <c r="B199" s="691" t="s">
        <v>280</v>
      </c>
      <c r="C199" s="692"/>
      <c r="D199" s="242" t="str">
        <f t="shared" si="67"/>
        <v>~380В</v>
      </c>
      <c r="E199" s="553" t="s">
        <v>212</v>
      </c>
      <c r="F199" s="554"/>
      <c r="G199" s="693"/>
      <c r="H199" s="228" t="s">
        <v>196</v>
      </c>
      <c r="I199" s="242">
        <v>4</v>
      </c>
      <c r="J199" s="556">
        <f t="shared" si="68"/>
        <v>1000</v>
      </c>
      <c r="K199" s="554"/>
      <c r="L199" s="555"/>
      <c r="M199" s="556">
        <v>0.5</v>
      </c>
      <c r="N199" s="556"/>
      <c r="O199" s="556"/>
      <c r="P199" s="678">
        <f t="shared" si="69"/>
        <v>2120</v>
      </c>
      <c r="Q199" s="678"/>
      <c r="R199" s="679">
        <f t="shared" si="70"/>
        <v>1660</v>
      </c>
      <c r="S199" s="680"/>
      <c r="T199" s="678">
        <f t="shared" si="71"/>
        <v>1990</v>
      </c>
      <c r="U199" s="678"/>
      <c r="V199" s="678">
        <f t="shared" si="72"/>
        <v>1730</v>
      </c>
      <c r="W199" s="678"/>
      <c r="X199" s="678">
        <f t="shared" si="73"/>
        <v>1680</v>
      </c>
      <c r="Y199" s="678"/>
      <c r="Z199" s="678">
        <f t="shared" si="74"/>
        <v>1920</v>
      </c>
      <c r="AA199" s="678"/>
      <c r="AB199" s="678">
        <f t="shared" si="75"/>
        <v>1970</v>
      </c>
      <c r="AC199" s="678"/>
      <c r="AD199" s="678">
        <f t="shared" si="76"/>
        <v>1790</v>
      </c>
      <c r="AE199" s="678"/>
      <c r="AF199" s="678">
        <f t="shared" si="77"/>
        <v>1940</v>
      </c>
      <c r="AG199" s="678"/>
      <c r="AH199" s="556">
        <f t="shared" si="78"/>
        <v>1850</v>
      </c>
      <c r="AI199" s="556"/>
      <c r="AJ199" s="144" t="s">
        <v>919</v>
      </c>
      <c r="AK199" s="145">
        <v>1850</v>
      </c>
    </row>
    <row r="200" spans="1:37" s="143" customFormat="1" ht="18" customHeight="1">
      <c r="A200" s="151">
        <f t="shared" si="79"/>
        <v>159</v>
      </c>
      <c r="B200" s="691" t="s">
        <v>281</v>
      </c>
      <c r="C200" s="692"/>
      <c r="D200" s="242" t="str">
        <f t="shared" si="67"/>
        <v>~380В</v>
      </c>
      <c r="E200" s="553" t="s">
        <v>212</v>
      </c>
      <c r="F200" s="554"/>
      <c r="G200" s="693"/>
      <c r="H200" s="228" t="s">
        <v>196</v>
      </c>
      <c r="I200" s="242">
        <v>4</v>
      </c>
      <c r="J200" s="556">
        <f t="shared" si="68"/>
        <v>1000</v>
      </c>
      <c r="K200" s="554"/>
      <c r="L200" s="555"/>
      <c r="M200" s="556">
        <v>0.5</v>
      </c>
      <c r="N200" s="556"/>
      <c r="O200" s="556"/>
      <c r="P200" s="678">
        <f t="shared" si="69"/>
        <v>2640</v>
      </c>
      <c r="Q200" s="678"/>
      <c r="R200" s="679">
        <f t="shared" si="70"/>
        <v>2070</v>
      </c>
      <c r="S200" s="680"/>
      <c r="T200" s="678">
        <f t="shared" si="71"/>
        <v>2480</v>
      </c>
      <c r="U200" s="678"/>
      <c r="V200" s="678">
        <f t="shared" si="72"/>
        <v>2160</v>
      </c>
      <c r="W200" s="678"/>
      <c r="X200" s="678">
        <f t="shared" si="73"/>
        <v>2090</v>
      </c>
      <c r="Y200" s="678"/>
      <c r="Z200" s="678">
        <f t="shared" si="74"/>
        <v>2390</v>
      </c>
      <c r="AA200" s="678"/>
      <c r="AB200" s="678">
        <f t="shared" si="75"/>
        <v>2460</v>
      </c>
      <c r="AC200" s="678"/>
      <c r="AD200" s="678">
        <f t="shared" si="76"/>
        <v>2230</v>
      </c>
      <c r="AE200" s="678"/>
      <c r="AF200" s="678">
        <f t="shared" si="77"/>
        <v>2410</v>
      </c>
      <c r="AG200" s="678"/>
      <c r="AH200" s="556">
        <f t="shared" si="78"/>
        <v>2300</v>
      </c>
      <c r="AI200" s="556"/>
      <c r="AJ200" s="144" t="s">
        <v>919</v>
      </c>
      <c r="AK200" s="145">
        <v>2300</v>
      </c>
    </row>
    <row r="201" spans="1:37" s="143" customFormat="1" ht="18" customHeight="1">
      <c r="A201" s="151">
        <f t="shared" si="79"/>
        <v>160</v>
      </c>
      <c r="B201" s="691" t="s">
        <v>282</v>
      </c>
      <c r="C201" s="692"/>
      <c r="D201" s="242" t="str">
        <f t="shared" si="67"/>
        <v>~380В</v>
      </c>
      <c r="E201" s="553" t="s">
        <v>212</v>
      </c>
      <c r="F201" s="554"/>
      <c r="G201" s="693"/>
      <c r="H201" s="228" t="s">
        <v>196</v>
      </c>
      <c r="I201" s="242">
        <v>4</v>
      </c>
      <c r="J201" s="556">
        <f t="shared" si="68"/>
        <v>1000</v>
      </c>
      <c r="K201" s="554"/>
      <c r="L201" s="555"/>
      <c r="M201" s="556">
        <v>0.5</v>
      </c>
      <c r="N201" s="556"/>
      <c r="O201" s="556"/>
      <c r="P201" s="678">
        <f t="shared" si="69"/>
        <v>2000</v>
      </c>
      <c r="Q201" s="678"/>
      <c r="R201" s="679">
        <f t="shared" si="70"/>
        <v>1560</v>
      </c>
      <c r="S201" s="680"/>
      <c r="T201" s="678">
        <f t="shared" si="71"/>
        <v>1880</v>
      </c>
      <c r="U201" s="678"/>
      <c r="V201" s="678">
        <f t="shared" si="72"/>
        <v>1630</v>
      </c>
      <c r="W201" s="678"/>
      <c r="X201" s="678">
        <f t="shared" si="73"/>
        <v>1580</v>
      </c>
      <c r="Y201" s="678"/>
      <c r="Z201" s="678">
        <f t="shared" si="74"/>
        <v>1810</v>
      </c>
      <c r="AA201" s="678"/>
      <c r="AB201" s="678">
        <f t="shared" si="75"/>
        <v>1860</v>
      </c>
      <c r="AC201" s="678"/>
      <c r="AD201" s="678">
        <f t="shared" si="76"/>
        <v>1680</v>
      </c>
      <c r="AE201" s="678"/>
      <c r="AF201" s="678">
        <f t="shared" si="77"/>
        <v>1820</v>
      </c>
      <c r="AG201" s="678"/>
      <c r="AH201" s="556">
        <f t="shared" si="78"/>
        <v>1740</v>
      </c>
      <c r="AI201" s="556"/>
      <c r="AJ201" s="144" t="s">
        <v>919</v>
      </c>
      <c r="AK201" s="145">
        <v>1741</v>
      </c>
    </row>
    <row r="202" spans="1:37" s="143" customFormat="1" ht="18" customHeight="1">
      <c r="A202" s="151">
        <f t="shared" si="79"/>
        <v>161</v>
      </c>
      <c r="B202" s="691" t="s">
        <v>283</v>
      </c>
      <c r="C202" s="692"/>
      <c r="D202" s="242" t="str">
        <f t="shared" si="67"/>
        <v>~380В</v>
      </c>
      <c r="E202" s="553" t="s">
        <v>212</v>
      </c>
      <c r="F202" s="554"/>
      <c r="G202" s="693"/>
      <c r="H202" s="228" t="s">
        <v>196</v>
      </c>
      <c r="I202" s="242">
        <v>4</v>
      </c>
      <c r="J202" s="556">
        <f t="shared" si="68"/>
        <v>1000</v>
      </c>
      <c r="K202" s="554"/>
      <c r="L202" s="555"/>
      <c r="M202" s="556">
        <v>0.5</v>
      </c>
      <c r="N202" s="556"/>
      <c r="O202" s="556"/>
      <c r="P202" s="678">
        <f t="shared" si="69"/>
        <v>2250</v>
      </c>
      <c r="Q202" s="678"/>
      <c r="R202" s="679">
        <f t="shared" si="70"/>
        <v>1760</v>
      </c>
      <c r="S202" s="680"/>
      <c r="T202" s="678">
        <f t="shared" si="71"/>
        <v>2120</v>
      </c>
      <c r="U202" s="678"/>
      <c r="V202" s="678">
        <f t="shared" si="72"/>
        <v>1840</v>
      </c>
      <c r="W202" s="678"/>
      <c r="X202" s="678">
        <f t="shared" si="73"/>
        <v>1780</v>
      </c>
      <c r="Y202" s="678"/>
      <c r="Z202" s="678">
        <f t="shared" si="74"/>
        <v>2040</v>
      </c>
      <c r="AA202" s="678"/>
      <c r="AB202" s="678">
        <f t="shared" si="75"/>
        <v>2100</v>
      </c>
      <c r="AC202" s="678"/>
      <c r="AD202" s="678">
        <f t="shared" si="76"/>
        <v>1900</v>
      </c>
      <c r="AE202" s="678"/>
      <c r="AF202" s="678">
        <f t="shared" si="77"/>
        <v>2060</v>
      </c>
      <c r="AG202" s="678"/>
      <c r="AH202" s="556">
        <f t="shared" si="78"/>
        <v>1960</v>
      </c>
      <c r="AI202" s="556"/>
      <c r="AJ202" s="144" t="s">
        <v>919</v>
      </c>
      <c r="AK202" s="145">
        <v>1963</v>
      </c>
    </row>
    <row r="203" spans="1:37" s="143" customFormat="1" ht="18" customHeight="1">
      <c r="A203" s="151">
        <f t="shared" si="79"/>
        <v>162</v>
      </c>
      <c r="B203" s="691" t="s">
        <v>284</v>
      </c>
      <c r="C203" s="692"/>
      <c r="D203" s="242" t="str">
        <f t="shared" si="67"/>
        <v>~380В</v>
      </c>
      <c r="E203" s="553" t="s">
        <v>212</v>
      </c>
      <c r="F203" s="554"/>
      <c r="G203" s="693"/>
      <c r="H203" s="228" t="s">
        <v>196</v>
      </c>
      <c r="I203" s="242">
        <v>4</v>
      </c>
      <c r="J203" s="556">
        <f t="shared" si="68"/>
        <v>1000</v>
      </c>
      <c r="K203" s="554"/>
      <c r="L203" s="555"/>
      <c r="M203" s="556">
        <v>0.5</v>
      </c>
      <c r="N203" s="556"/>
      <c r="O203" s="556"/>
      <c r="P203" s="678">
        <f t="shared" si="69"/>
        <v>2120</v>
      </c>
      <c r="Q203" s="678"/>
      <c r="R203" s="679">
        <f t="shared" si="70"/>
        <v>1660</v>
      </c>
      <c r="S203" s="680"/>
      <c r="T203" s="678">
        <f t="shared" si="71"/>
        <v>2000</v>
      </c>
      <c r="U203" s="678"/>
      <c r="V203" s="678">
        <f t="shared" si="72"/>
        <v>1740</v>
      </c>
      <c r="W203" s="678"/>
      <c r="X203" s="678">
        <f t="shared" si="73"/>
        <v>1680</v>
      </c>
      <c r="Y203" s="678"/>
      <c r="Z203" s="678">
        <f t="shared" si="74"/>
        <v>1920</v>
      </c>
      <c r="AA203" s="678"/>
      <c r="AB203" s="678">
        <f t="shared" si="75"/>
        <v>1980</v>
      </c>
      <c r="AC203" s="678"/>
      <c r="AD203" s="678">
        <f t="shared" si="76"/>
        <v>1790</v>
      </c>
      <c r="AE203" s="678"/>
      <c r="AF203" s="678">
        <f t="shared" si="77"/>
        <v>1940</v>
      </c>
      <c r="AG203" s="678"/>
      <c r="AH203" s="556">
        <f t="shared" si="78"/>
        <v>1850</v>
      </c>
      <c r="AI203" s="556"/>
      <c r="AJ203" s="144" t="s">
        <v>919</v>
      </c>
      <c r="AK203" s="145">
        <v>1852</v>
      </c>
    </row>
    <row r="204" spans="1:37" s="143" customFormat="1" ht="18" customHeight="1">
      <c r="A204" s="151">
        <f t="shared" si="79"/>
        <v>163</v>
      </c>
      <c r="B204" s="691" t="s">
        <v>285</v>
      </c>
      <c r="C204" s="692"/>
      <c r="D204" s="242" t="str">
        <f t="shared" si="67"/>
        <v>~380В</v>
      </c>
      <c r="E204" s="553" t="s">
        <v>212</v>
      </c>
      <c r="F204" s="554"/>
      <c r="G204" s="693"/>
      <c r="H204" s="228" t="s">
        <v>196</v>
      </c>
      <c r="I204" s="242">
        <v>4</v>
      </c>
      <c r="J204" s="556">
        <f t="shared" si="68"/>
        <v>1000</v>
      </c>
      <c r="K204" s="554"/>
      <c r="L204" s="555"/>
      <c r="M204" s="556">
        <v>0.5</v>
      </c>
      <c r="N204" s="556"/>
      <c r="O204" s="556"/>
      <c r="P204" s="678">
        <f t="shared" si="69"/>
        <v>2350</v>
      </c>
      <c r="Q204" s="678"/>
      <c r="R204" s="679">
        <f t="shared" si="70"/>
        <v>1840</v>
      </c>
      <c r="S204" s="680"/>
      <c r="T204" s="678">
        <f t="shared" si="71"/>
        <v>2210</v>
      </c>
      <c r="U204" s="678"/>
      <c r="V204" s="678">
        <f t="shared" si="72"/>
        <v>1920</v>
      </c>
      <c r="W204" s="678"/>
      <c r="X204" s="678">
        <f t="shared" si="73"/>
        <v>1860</v>
      </c>
      <c r="Y204" s="678"/>
      <c r="Z204" s="678">
        <f t="shared" si="74"/>
        <v>2130</v>
      </c>
      <c r="AA204" s="678"/>
      <c r="AB204" s="678">
        <f t="shared" si="75"/>
        <v>2190</v>
      </c>
      <c r="AC204" s="678"/>
      <c r="AD204" s="678">
        <f t="shared" si="76"/>
        <v>1980</v>
      </c>
      <c r="AE204" s="678"/>
      <c r="AF204" s="678">
        <f t="shared" si="77"/>
        <v>2150</v>
      </c>
      <c r="AG204" s="678"/>
      <c r="AH204" s="556">
        <f t="shared" si="78"/>
        <v>2050</v>
      </c>
      <c r="AI204" s="556"/>
      <c r="AJ204" s="144" t="s">
        <v>919</v>
      </c>
      <c r="AK204" s="145">
        <v>2050</v>
      </c>
    </row>
    <row r="205" spans="1:37" s="143" customFormat="1" ht="18" customHeight="1">
      <c r="A205" s="151">
        <f t="shared" si="79"/>
        <v>164</v>
      </c>
      <c r="B205" s="691" t="s">
        <v>286</v>
      </c>
      <c r="C205" s="692"/>
      <c r="D205" s="242" t="str">
        <f t="shared" si="67"/>
        <v>~380В</v>
      </c>
      <c r="E205" s="553" t="s">
        <v>212</v>
      </c>
      <c r="F205" s="554"/>
      <c r="G205" s="693"/>
      <c r="H205" s="228" t="s">
        <v>196</v>
      </c>
      <c r="I205" s="242">
        <v>4</v>
      </c>
      <c r="J205" s="556">
        <f t="shared" si="68"/>
        <v>1000</v>
      </c>
      <c r="K205" s="554"/>
      <c r="L205" s="555"/>
      <c r="M205" s="556">
        <v>0.5</v>
      </c>
      <c r="N205" s="556"/>
      <c r="O205" s="556"/>
      <c r="P205" s="678">
        <f t="shared" si="69"/>
        <v>2400</v>
      </c>
      <c r="Q205" s="678"/>
      <c r="R205" s="679">
        <f t="shared" si="70"/>
        <v>1880</v>
      </c>
      <c r="S205" s="680"/>
      <c r="T205" s="678">
        <f t="shared" si="71"/>
        <v>2250</v>
      </c>
      <c r="U205" s="678"/>
      <c r="V205" s="678">
        <f t="shared" si="72"/>
        <v>1960</v>
      </c>
      <c r="W205" s="678"/>
      <c r="X205" s="678">
        <f t="shared" si="73"/>
        <v>1900</v>
      </c>
      <c r="Y205" s="678"/>
      <c r="Z205" s="678">
        <f t="shared" si="74"/>
        <v>2170</v>
      </c>
      <c r="AA205" s="678"/>
      <c r="AB205" s="678">
        <f t="shared" si="75"/>
        <v>2230</v>
      </c>
      <c r="AC205" s="678"/>
      <c r="AD205" s="678">
        <f t="shared" si="76"/>
        <v>2020</v>
      </c>
      <c r="AE205" s="678"/>
      <c r="AF205" s="678">
        <f t="shared" si="77"/>
        <v>2190</v>
      </c>
      <c r="AG205" s="678"/>
      <c r="AH205" s="556">
        <f t="shared" si="78"/>
        <v>2090</v>
      </c>
      <c r="AI205" s="556"/>
      <c r="AJ205" s="144" t="s">
        <v>919</v>
      </c>
      <c r="AK205" s="145">
        <v>2090</v>
      </c>
    </row>
    <row r="206" spans="1:37" s="143" customFormat="1" ht="18" customHeight="1">
      <c r="A206" s="151">
        <f t="shared" si="79"/>
        <v>165</v>
      </c>
      <c r="B206" s="691" t="s">
        <v>287</v>
      </c>
      <c r="C206" s="692"/>
      <c r="D206" s="242" t="str">
        <f t="shared" si="67"/>
        <v>~380В</v>
      </c>
      <c r="E206" s="553" t="s">
        <v>212</v>
      </c>
      <c r="F206" s="554"/>
      <c r="G206" s="693"/>
      <c r="H206" s="228" t="s">
        <v>196</v>
      </c>
      <c r="I206" s="242">
        <v>4</v>
      </c>
      <c r="J206" s="556">
        <f t="shared" si="68"/>
        <v>1000</v>
      </c>
      <c r="K206" s="554"/>
      <c r="L206" s="555"/>
      <c r="M206" s="556">
        <v>0.5</v>
      </c>
      <c r="N206" s="556"/>
      <c r="O206" s="556"/>
      <c r="P206" s="678">
        <f t="shared" si="69"/>
        <v>2490</v>
      </c>
      <c r="Q206" s="678"/>
      <c r="R206" s="679">
        <f t="shared" si="70"/>
        <v>1950</v>
      </c>
      <c r="S206" s="680"/>
      <c r="T206" s="678">
        <f t="shared" si="71"/>
        <v>2340</v>
      </c>
      <c r="U206" s="678"/>
      <c r="V206" s="678">
        <f t="shared" si="72"/>
        <v>2040</v>
      </c>
      <c r="W206" s="678"/>
      <c r="X206" s="678">
        <f t="shared" si="73"/>
        <v>1970</v>
      </c>
      <c r="Y206" s="678"/>
      <c r="Z206" s="678">
        <f t="shared" si="74"/>
        <v>2250</v>
      </c>
      <c r="AA206" s="678"/>
      <c r="AB206" s="678">
        <f t="shared" si="75"/>
        <v>2320</v>
      </c>
      <c r="AC206" s="678"/>
      <c r="AD206" s="678">
        <f t="shared" si="76"/>
        <v>2100</v>
      </c>
      <c r="AE206" s="678"/>
      <c r="AF206" s="678">
        <f t="shared" si="77"/>
        <v>2280</v>
      </c>
      <c r="AG206" s="678"/>
      <c r="AH206" s="556">
        <f t="shared" si="78"/>
        <v>2170</v>
      </c>
      <c r="AI206" s="556"/>
      <c r="AJ206" s="144" t="s">
        <v>919</v>
      </c>
      <c r="AK206" s="145">
        <v>2173</v>
      </c>
    </row>
    <row r="207" spans="1:37" s="143" customFormat="1" ht="18" customHeight="1">
      <c r="A207" s="151">
        <f t="shared" si="79"/>
        <v>166</v>
      </c>
      <c r="B207" s="691" t="s">
        <v>288</v>
      </c>
      <c r="C207" s="692"/>
      <c r="D207" s="242" t="str">
        <f t="shared" si="67"/>
        <v>~380В</v>
      </c>
      <c r="E207" s="553" t="s">
        <v>212</v>
      </c>
      <c r="F207" s="554"/>
      <c r="G207" s="693"/>
      <c r="H207" s="228" t="s">
        <v>196</v>
      </c>
      <c r="I207" s="242">
        <v>4</v>
      </c>
      <c r="J207" s="556">
        <f t="shared" si="68"/>
        <v>1000</v>
      </c>
      <c r="K207" s="554"/>
      <c r="L207" s="555"/>
      <c r="M207" s="556">
        <v>0.5</v>
      </c>
      <c r="N207" s="556"/>
      <c r="O207" s="556"/>
      <c r="P207" s="678">
        <f t="shared" si="69"/>
        <v>2810</v>
      </c>
      <c r="Q207" s="678"/>
      <c r="R207" s="679">
        <f t="shared" si="70"/>
        <v>2200</v>
      </c>
      <c r="S207" s="680"/>
      <c r="T207" s="678">
        <f t="shared" si="71"/>
        <v>2640</v>
      </c>
      <c r="U207" s="678"/>
      <c r="V207" s="678">
        <f t="shared" si="72"/>
        <v>2300</v>
      </c>
      <c r="W207" s="678"/>
      <c r="X207" s="678">
        <f t="shared" si="73"/>
        <v>2220</v>
      </c>
      <c r="Y207" s="678"/>
      <c r="Z207" s="678">
        <f t="shared" si="74"/>
        <v>2540</v>
      </c>
      <c r="AA207" s="678"/>
      <c r="AB207" s="678">
        <f t="shared" si="75"/>
        <v>2620</v>
      </c>
      <c r="AC207" s="678"/>
      <c r="AD207" s="678">
        <f t="shared" si="76"/>
        <v>2370</v>
      </c>
      <c r="AE207" s="678"/>
      <c r="AF207" s="678">
        <f t="shared" si="77"/>
        <v>2570</v>
      </c>
      <c r="AG207" s="678"/>
      <c r="AH207" s="556">
        <f t="shared" si="78"/>
        <v>2450</v>
      </c>
      <c r="AI207" s="556"/>
      <c r="AJ207" s="144" t="s">
        <v>919</v>
      </c>
      <c r="AK207" s="145">
        <v>2450</v>
      </c>
    </row>
    <row r="208" spans="1:37" s="143" customFormat="1" ht="18" customHeight="1">
      <c r="A208" s="151">
        <f t="shared" si="79"/>
        <v>167</v>
      </c>
      <c r="B208" s="691" t="s">
        <v>289</v>
      </c>
      <c r="C208" s="692"/>
      <c r="D208" s="242" t="str">
        <f t="shared" si="67"/>
        <v>~380В</v>
      </c>
      <c r="E208" s="553" t="s">
        <v>212</v>
      </c>
      <c r="F208" s="554"/>
      <c r="G208" s="693"/>
      <c r="H208" s="228" t="s">
        <v>196</v>
      </c>
      <c r="I208" s="242">
        <v>4</v>
      </c>
      <c r="J208" s="556">
        <f t="shared" si="68"/>
        <v>1000</v>
      </c>
      <c r="K208" s="554"/>
      <c r="L208" s="555"/>
      <c r="M208" s="556">
        <v>0.5</v>
      </c>
      <c r="N208" s="556"/>
      <c r="O208" s="556"/>
      <c r="P208" s="678">
        <f t="shared" si="69"/>
        <v>2480</v>
      </c>
      <c r="Q208" s="678"/>
      <c r="R208" s="679">
        <f t="shared" si="70"/>
        <v>1940</v>
      </c>
      <c r="S208" s="680"/>
      <c r="T208" s="678">
        <f t="shared" si="71"/>
        <v>2330</v>
      </c>
      <c r="U208" s="678"/>
      <c r="V208" s="678">
        <f t="shared" si="72"/>
        <v>2020</v>
      </c>
      <c r="W208" s="678"/>
      <c r="X208" s="678">
        <f t="shared" si="73"/>
        <v>1960</v>
      </c>
      <c r="Y208" s="678"/>
      <c r="Z208" s="678">
        <f t="shared" si="74"/>
        <v>2240</v>
      </c>
      <c r="AA208" s="678"/>
      <c r="AB208" s="678">
        <f t="shared" si="75"/>
        <v>2310</v>
      </c>
      <c r="AC208" s="678"/>
      <c r="AD208" s="678">
        <f t="shared" si="76"/>
        <v>2090</v>
      </c>
      <c r="AE208" s="678"/>
      <c r="AF208" s="678">
        <f t="shared" si="77"/>
        <v>2260</v>
      </c>
      <c r="AG208" s="678"/>
      <c r="AH208" s="556">
        <f t="shared" si="78"/>
        <v>2150</v>
      </c>
      <c r="AI208" s="556"/>
      <c r="AJ208" s="144" t="s">
        <v>919</v>
      </c>
      <c r="AK208" s="145">
        <v>2159</v>
      </c>
    </row>
    <row r="209" spans="1:37" s="143" customFormat="1" ht="18" customHeight="1">
      <c r="A209" s="151">
        <f t="shared" si="79"/>
        <v>168</v>
      </c>
      <c r="B209" s="691" t="s">
        <v>290</v>
      </c>
      <c r="C209" s="692"/>
      <c r="D209" s="242" t="str">
        <f t="shared" si="67"/>
        <v>~380В</v>
      </c>
      <c r="E209" s="553" t="s">
        <v>212</v>
      </c>
      <c r="F209" s="554"/>
      <c r="G209" s="693"/>
      <c r="H209" s="228" t="s">
        <v>196</v>
      </c>
      <c r="I209" s="242">
        <v>4</v>
      </c>
      <c r="J209" s="556">
        <f t="shared" si="68"/>
        <v>1000</v>
      </c>
      <c r="K209" s="554"/>
      <c r="L209" s="555"/>
      <c r="M209" s="556">
        <v>0.5</v>
      </c>
      <c r="N209" s="556"/>
      <c r="O209" s="556"/>
      <c r="P209" s="678">
        <f t="shared" si="69"/>
        <v>2130</v>
      </c>
      <c r="Q209" s="678"/>
      <c r="R209" s="679">
        <f t="shared" si="70"/>
        <v>1670</v>
      </c>
      <c r="S209" s="680"/>
      <c r="T209" s="678">
        <f t="shared" si="71"/>
        <v>2000</v>
      </c>
      <c r="U209" s="678"/>
      <c r="V209" s="678">
        <f t="shared" si="72"/>
        <v>1740</v>
      </c>
      <c r="W209" s="678"/>
      <c r="X209" s="678">
        <f t="shared" si="73"/>
        <v>1680</v>
      </c>
      <c r="Y209" s="678"/>
      <c r="Z209" s="678">
        <f t="shared" si="74"/>
        <v>1930</v>
      </c>
      <c r="AA209" s="678"/>
      <c r="AB209" s="678">
        <f t="shared" si="75"/>
        <v>1980</v>
      </c>
      <c r="AC209" s="678"/>
      <c r="AD209" s="678">
        <f t="shared" si="76"/>
        <v>1800</v>
      </c>
      <c r="AE209" s="678"/>
      <c r="AF209" s="678">
        <f t="shared" si="77"/>
        <v>1940</v>
      </c>
      <c r="AG209" s="678"/>
      <c r="AH209" s="556">
        <f t="shared" si="78"/>
        <v>1850</v>
      </c>
      <c r="AI209" s="556"/>
      <c r="AJ209" s="144" t="s">
        <v>919</v>
      </c>
      <c r="AK209" s="145">
        <v>1856</v>
      </c>
    </row>
    <row r="210" spans="1:37" s="143" customFormat="1" ht="18" customHeight="1">
      <c r="A210" s="151">
        <f t="shared" si="79"/>
        <v>169</v>
      </c>
      <c r="B210" s="691" t="s">
        <v>291</v>
      </c>
      <c r="C210" s="692"/>
      <c r="D210" s="242" t="str">
        <f t="shared" si="67"/>
        <v>~380В</v>
      </c>
      <c r="E210" s="553" t="s">
        <v>212</v>
      </c>
      <c r="F210" s="554"/>
      <c r="G210" s="693"/>
      <c r="H210" s="228" t="s">
        <v>196</v>
      </c>
      <c r="I210" s="242">
        <v>4</v>
      </c>
      <c r="J210" s="556">
        <f t="shared" si="68"/>
        <v>1000</v>
      </c>
      <c r="K210" s="554"/>
      <c r="L210" s="555"/>
      <c r="M210" s="556">
        <v>0.5</v>
      </c>
      <c r="N210" s="556"/>
      <c r="O210" s="556"/>
      <c r="P210" s="678">
        <f t="shared" si="69"/>
        <v>1510</v>
      </c>
      <c r="Q210" s="678"/>
      <c r="R210" s="679">
        <f t="shared" si="70"/>
        <v>1180</v>
      </c>
      <c r="S210" s="680"/>
      <c r="T210" s="678">
        <f t="shared" si="71"/>
        <v>1420</v>
      </c>
      <c r="U210" s="678"/>
      <c r="V210" s="678">
        <f t="shared" si="72"/>
        <v>1240</v>
      </c>
      <c r="W210" s="678"/>
      <c r="X210" s="678">
        <f t="shared" si="73"/>
        <v>1200</v>
      </c>
      <c r="Y210" s="678"/>
      <c r="Z210" s="678">
        <f t="shared" si="74"/>
        <v>1370</v>
      </c>
      <c r="AA210" s="678"/>
      <c r="AB210" s="678">
        <f t="shared" si="75"/>
        <v>1410</v>
      </c>
      <c r="AC210" s="678"/>
      <c r="AD210" s="678">
        <f t="shared" si="76"/>
        <v>1280</v>
      </c>
      <c r="AE210" s="678"/>
      <c r="AF210" s="678">
        <f t="shared" si="77"/>
        <v>1380</v>
      </c>
      <c r="AG210" s="678"/>
      <c r="AH210" s="556">
        <f t="shared" si="78"/>
        <v>1320</v>
      </c>
      <c r="AI210" s="556"/>
      <c r="AJ210" s="144" t="s">
        <v>919</v>
      </c>
      <c r="AK210" s="145">
        <v>1320</v>
      </c>
    </row>
    <row r="211" spans="1:37" s="143" customFormat="1" ht="18" customHeight="1">
      <c r="A211" s="151">
        <f t="shared" si="79"/>
        <v>170</v>
      </c>
      <c r="B211" s="691" t="s">
        <v>292</v>
      </c>
      <c r="C211" s="692"/>
      <c r="D211" s="242" t="str">
        <f t="shared" si="67"/>
        <v>~380В</v>
      </c>
      <c r="E211" s="553" t="s">
        <v>212</v>
      </c>
      <c r="F211" s="554"/>
      <c r="G211" s="693"/>
      <c r="H211" s="228" t="s">
        <v>196</v>
      </c>
      <c r="I211" s="242">
        <v>4</v>
      </c>
      <c r="J211" s="556">
        <f t="shared" si="68"/>
        <v>1000</v>
      </c>
      <c r="K211" s="554"/>
      <c r="L211" s="555"/>
      <c r="M211" s="556">
        <v>0.5</v>
      </c>
      <c r="N211" s="556"/>
      <c r="O211" s="556"/>
      <c r="P211" s="678">
        <f t="shared" si="69"/>
        <v>1780</v>
      </c>
      <c r="Q211" s="678"/>
      <c r="R211" s="679">
        <f t="shared" si="70"/>
        <v>1390</v>
      </c>
      <c r="S211" s="680"/>
      <c r="T211" s="678">
        <f t="shared" si="71"/>
        <v>1670</v>
      </c>
      <c r="U211" s="678"/>
      <c r="V211" s="678">
        <f t="shared" si="72"/>
        <v>1450</v>
      </c>
      <c r="W211" s="678"/>
      <c r="X211" s="678">
        <f t="shared" si="73"/>
        <v>1400</v>
      </c>
      <c r="Y211" s="678"/>
      <c r="Z211" s="678">
        <f t="shared" si="74"/>
        <v>1600</v>
      </c>
      <c r="AA211" s="678"/>
      <c r="AB211" s="678">
        <f t="shared" si="75"/>
        <v>1650</v>
      </c>
      <c r="AC211" s="678"/>
      <c r="AD211" s="678">
        <f t="shared" si="76"/>
        <v>1500</v>
      </c>
      <c r="AE211" s="678"/>
      <c r="AF211" s="678">
        <f t="shared" si="77"/>
        <v>1620</v>
      </c>
      <c r="AG211" s="678"/>
      <c r="AH211" s="556">
        <f t="shared" si="78"/>
        <v>1540</v>
      </c>
      <c r="AI211" s="556"/>
      <c r="AJ211" s="144" t="s">
        <v>919</v>
      </c>
      <c r="AK211" s="145">
        <v>1548</v>
      </c>
    </row>
    <row r="212" spans="1:37" s="143" customFormat="1" ht="18" customHeight="1">
      <c r="A212" s="151">
        <f t="shared" si="79"/>
        <v>171</v>
      </c>
      <c r="B212" s="691" t="s">
        <v>293</v>
      </c>
      <c r="C212" s="692"/>
      <c r="D212" s="242" t="str">
        <f t="shared" si="67"/>
        <v>~380В</v>
      </c>
      <c r="E212" s="553" t="s">
        <v>212</v>
      </c>
      <c r="F212" s="554"/>
      <c r="G212" s="693"/>
      <c r="H212" s="228" t="s">
        <v>196</v>
      </c>
      <c r="I212" s="242">
        <v>4</v>
      </c>
      <c r="J212" s="556">
        <f t="shared" si="68"/>
        <v>1000</v>
      </c>
      <c r="K212" s="554"/>
      <c r="L212" s="555"/>
      <c r="M212" s="556">
        <v>0.5</v>
      </c>
      <c r="N212" s="556"/>
      <c r="O212" s="556"/>
      <c r="P212" s="678">
        <f t="shared" si="69"/>
        <v>2000</v>
      </c>
      <c r="Q212" s="678"/>
      <c r="R212" s="679">
        <f t="shared" si="70"/>
        <v>1560</v>
      </c>
      <c r="S212" s="680"/>
      <c r="T212" s="678">
        <f t="shared" si="71"/>
        <v>1880</v>
      </c>
      <c r="U212" s="678"/>
      <c r="V212" s="678">
        <f t="shared" si="72"/>
        <v>1630</v>
      </c>
      <c r="W212" s="678"/>
      <c r="X212" s="678">
        <f t="shared" si="73"/>
        <v>1580</v>
      </c>
      <c r="Y212" s="678"/>
      <c r="Z212" s="678">
        <f t="shared" si="74"/>
        <v>1810</v>
      </c>
      <c r="AA212" s="678"/>
      <c r="AB212" s="678">
        <f t="shared" si="75"/>
        <v>1860</v>
      </c>
      <c r="AC212" s="678"/>
      <c r="AD212" s="678">
        <f t="shared" si="76"/>
        <v>1680</v>
      </c>
      <c r="AE212" s="678"/>
      <c r="AF212" s="678">
        <f t="shared" si="77"/>
        <v>1820</v>
      </c>
      <c r="AG212" s="678"/>
      <c r="AH212" s="556">
        <f t="shared" si="78"/>
        <v>1740</v>
      </c>
      <c r="AI212" s="556"/>
      <c r="AJ212" s="144" t="s">
        <v>919</v>
      </c>
      <c r="AK212" s="145">
        <v>1742</v>
      </c>
    </row>
    <row r="213" spans="1:37" s="143" customFormat="1" ht="18" customHeight="1">
      <c r="A213" s="151">
        <f t="shared" si="79"/>
        <v>172</v>
      </c>
      <c r="B213" s="691" t="s">
        <v>294</v>
      </c>
      <c r="C213" s="692"/>
      <c r="D213" s="242" t="str">
        <f t="shared" si="67"/>
        <v>~380В</v>
      </c>
      <c r="E213" s="553" t="s">
        <v>212</v>
      </c>
      <c r="F213" s="554"/>
      <c r="G213" s="693"/>
      <c r="H213" s="228" t="s">
        <v>196</v>
      </c>
      <c r="I213" s="242">
        <v>4</v>
      </c>
      <c r="J213" s="556">
        <f t="shared" si="68"/>
        <v>1000</v>
      </c>
      <c r="K213" s="554"/>
      <c r="L213" s="555"/>
      <c r="M213" s="556">
        <v>0.5</v>
      </c>
      <c r="N213" s="556"/>
      <c r="O213" s="556"/>
      <c r="P213" s="678">
        <f t="shared" si="69"/>
        <v>2450</v>
      </c>
      <c r="Q213" s="678"/>
      <c r="R213" s="679">
        <f t="shared" si="70"/>
        <v>1910</v>
      </c>
      <c r="S213" s="680"/>
      <c r="T213" s="678">
        <f t="shared" si="71"/>
        <v>2300</v>
      </c>
      <c r="U213" s="678"/>
      <c r="V213" s="678">
        <f t="shared" si="72"/>
        <v>2000</v>
      </c>
      <c r="W213" s="678"/>
      <c r="X213" s="678">
        <f t="shared" si="73"/>
        <v>1940</v>
      </c>
      <c r="Y213" s="678"/>
      <c r="Z213" s="678">
        <f t="shared" si="74"/>
        <v>2210</v>
      </c>
      <c r="AA213" s="678"/>
      <c r="AB213" s="678">
        <f t="shared" si="75"/>
        <v>2280</v>
      </c>
      <c r="AC213" s="678"/>
      <c r="AD213" s="678">
        <f t="shared" si="76"/>
        <v>2060</v>
      </c>
      <c r="AE213" s="678"/>
      <c r="AF213" s="678">
        <f t="shared" si="77"/>
        <v>2230</v>
      </c>
      <c r="AG213" s="678"/>
      <c r="AH213" s="556">
        <f t="shared" si="78"/>
        <v>2130</v>
      </c>
      <c r="AI213" s="556"/>
      <c r="AJ213" s="144" t="s">
        <v>919</v>
      </c>
      <c r="AK213" s="145">
        <v>2132</v>
      </c>
    </row>
    <row r="214" spans="1:37" s="143" customFormat="1" ht="18" customHeight="1">
      <c r="A214" s="151">
        <f t="shared" si="79"/>
        <v>173</v>
      </c>
      <c r="B214" s="691" t="s">
        <v>295</v>
      </c>
      <c r="C214" s="692"/>
      <c r="D214" s="242" t="str">
        <f t="shared" si="67"/>
        <v>~380В</v>
      </c>
      <c r="E214" s="553" t="s">
        <v>212</v>
      </c>
      <c r="F214" s="554"/>
      <c r="G214" s="693"/>
      <c r="H214" s="228" t="s">
        <v>196</v>
      </c>
      <c r="I214" s="242">
        <v>4</v>
      </c>
      <c r="J214" s="556">
        <f t="shared" si="68"/>
        <v>1000</v>
      </c>
      <c r="K214" s="554"/>
      <c r="L214" s="555"/>
      <c r="M214" s="556">
        <v>0.5</v>
      </c>
      <c r="N214" s="556"/>
      <c r="O214" s="556"/>
      <c r="P214" s="678">
        <f t="shared" si="69"/>
        <v>2660</v>
      </c>
      <c r="Q214" s="678"/>
      <c r="R214" s="679">
        <f t="shared" si="70"/>
        <v>2080</v>
      </c>
      <c r="S214" s="680"/>
      <c r="T214" s="678">
        <f t="shared" si="71"/>
        <v>2500</v>
      </c>
      <c r="U214" s="678"/>
      <c r="V214" s="678">
        <f t="shared" si="72"/>
        <v>2180</v>
      </c>
      <c r="W214" s="678"/>
      <c r="X214" s="678">
        <f t="shared" si="73"/>
        <v>2110</v>
      </c>
      <c r="Y214" s="678"/>
      <c r="Z214" s="678">
        <f t="shared" si="74"/>
        <v>2410</v>
      </c>
      <c r="AA214" s="678"/>
      <c r="AB214" s="678">
        <f t="shared" si="75"/>
        <v>2480</v>
      </c>
      <c r="AC214" s="678"/>
      <c r="AD214" s="678">
        <f t="shared" si="76"/>
        <v>2250</v>
      </c>
      <c r="AE214" s="678"/>
      <c r="AF214" s="678">
        <f t="shared" si="77"/>
        <v>2430</v>
      </c>
      <c r="AG214" s="678"/>
      <c r="AH214" s="556">
        <f t="shared" si="78"/>
        <v>2320</v>
      </c>
      <c r="AI214" s="556"/>
      <c r="AJ214" s="144" t="s">
        <v>919</v>
      </c>
      <c r="AK214" s="145">
        <v>2321</v>
      </c>
    </row>
    <row r="215" spans="1:37" s="143" customFormat="1" ht="18" customHeight="1">
      <c r="A215" s="151">
        <f t="shared" si="79"/>
        <v>174</v>
      </c>
      <c r="B215" s="691" t="s">
        <v>296</v>
      </c>
      <c r="C215" s="692"/>
      <c r="D215" s="242" t="str">
        <f t="shared" si="67"/>
        <v>~380В</v>
      </c>
      <c r="E215" s="553" t="s">
        <v>212</v>
      </c>
      <c r="F215" s="554"/>
      <c r="G215" s="693"/>
      <c r="H215" s="228" t="s">
        <v>196</v>
      </c>
      <c r="I215" s="242">
        <v>4</v>
      </c>
      <c r="J215" s="556">
        <f t="shared" si="68"/>
        <v>1000</v>
      </c>
      <c r="K215" s="554"/>
      <c r="L215" s="555"/>
      <c r="M215" s="556">
        <v>0.5</v>
      </c>
      <c r="N215" s="556"/>
      <c r="O215" s="556"/>
      <c r="P215" s="678">
        <f t="shared" si="69"/>
        <v>2810</v>
      </c>
      <c r="Q215" s="678"/>
      <c r="R215" s="679">
        <f t="shared" si="70"/>
        <v>2200</v>
      </c>
      <c r="S215" s="680"/>
      <c r="T215" s="678">
        <f t="shared" si="71"/>
        <v>2640</v>
      </c>
      <c r="U215" s="678"/>
      <c r="V215" s="678">
        <f t="shared" si="72"/>
        <v>2300</v>
      </c>
      <c r="W215" s="678"/>
      <c r="X215" s="678">
        <f t="shared" si="73"/>
        <v>2230</v>
      </c>
      <c r="Y215" s="678"/>
      <c r="Z215" s="678">
        <f t="shared" si="74"/>
        <v>2550</v>
      </c>
      <c r="AA215" s="678"/>
      <c r="AB215" s="678">
        <f t="shared" si="75"/>
        <v>2620</v>
      </c>
      <c r="AC215" s="678"/>
      <c r="AD215" s="678">
        <f t="shared" si="76"/>
        <v>2370</v>
      </c>
      <c r="AE215" s="678"/>
      <c r="AF215" s="678">
        <f t="shared" si="77"/>
        <v>2570</v>
      </c>
      <c r="AG215" s="678"/>
      <c r="AH215" s="556">
        <f t="shared" si="78"/>
        <v>2450</v>
      </c>
      <c r="AI215" s="556"/>
      <c r="AJ215" s="144" t="s">
        <v>919</v>
      </c>
      <c r="AK215" s="145">
        <v>2452</v>
      </c>
    </row>
    <row r="216" spans="1:37" s="143" customFormat="1" ht="18" customHeight="1">
      <c r="A216" s="151">
        <f t="shared" si="79"/>
        <v>175</v>
      </c>
      <c r="B216" s="691" t="s">
        <v>297</v>
      </c>
      <c r="C216" s="692"/>
      <c r="D216" s="242" t="str">
        <f t="shared" si="67"/>
        <v>~380В</v>
      </c>
      <c r="E216" s="553" t="s">
        <v>212</v>
      </c>
      <c r="F216" s="554"/>
      <c r="G216" s="693"/>
      <c r="H216" s="228" t="s">
        <v>196</v>
      </c>
      <c r="I216" s="242">
        <v>4</v>
      </c>
      <c r="J216" s="556">
        <f t="shared" si="68"/>
        <v>1000</v>
      </c>
      <c r="K216" s="554"/>
      <c r="L216" s="555"/>
      <c r="M216" s="556">
        <v>0.5</v>
      </c>
      <c r="N216" s="556"/>
      <c r="O216" s="556"/>
      <c r="P216" s="678">
        <f t="shared" si="69"/>
        <v>2470</v>
      </c>
      <c r="Q216" s="678"/>
      <c r="R216" s="679">
        <f t="shared" si="70"/>
        <v>1930</v>
      </c>
      <c r="S216" s="680"/>
      <c r="T216" s="678">
        <f t="shared" si="71"/>
        <v>2320</v>
      </c>
      <c r="U216" s="678"/>
      <c r="V216" s="678">
        <f t="shared" si="72"/>
        <v>2020</v>
      </c>
      <c r="W216" s="678"/>
      <c r="X216" s="678">
        <f t="shared" si="73"/>
        <v>1950</v>
      </c>
      <c r="Y216" s="678"/>
      <c r="Z216" s="678">
        <f t="shared" si="74"/>
        <v>2230</v>
      </c>
      <c r="AA216" s="678"/>
      <c r="AB216" s="678">
        <f t="shared" si="75"/>
        <v>2300</v>
      </c>
      <c r="AC216" s="678"/>
      <c r="AD216" s="678">
        <f t="shared" si="76"/>
        <v>2080</v>
      </c>
      <c r="AE216" s="678"/>
      <c r="AF216" s="678">
        <f t="shared" si="77"/>
        <v>2250</v>
      </c>
      <c r="AG216" s="678"/>
      <c r="AH216" s="556">
        <f t="shared" si="78"/>
        <v>2150</v>
      </c>
      <c r="AI216" s="556"/>
      <c r="AJ216" s="144" t="s">
        <v>919</v>
      </c>
      <c r="AK216" s="145">
        <v>2152</v>
      </c>
    </row>
    <row r="217" spans="1:37" s="143" customFormat="1" ht="18" customHeight="1">
      <c r="A217" s="151">
        <f t="shared" si="79"/>
        <v>176</v>
      </c>
      <c r="B217" s="691" t="s">
        <v>298</v>
      </c>
      <c r="C217" s="692"/>
      <c r="D217" s="242" t="str">
        <f t="shared" si="67"/>
        <v>~380В</v>
      </c>
      <c r="E217" s="553" t="s">
        <v>212</v>
      </c>
      <c r="F217" s="554"/>
      <c r="G217" s="693"/>
      <c r="H217" s="228" t="s">
        <v>196</v>
      </c>
      <c r="I217" s="242">
        <v>4</v>
      </c>
      <c r="J217" s="556">
        <f t="shared" si="68"/>
        <v>1000</v>
      </c>
      <c r="K217" s="554"/>
      <c r="L217" s="555"/>
      <c r="M217" s="556">
        <v>0.5</v>
      </c>
      <c r="N217" s="556"/>
      <c r="O217" s="556"/>
      <c r="P217" s="678">
        <f t="shared" si="69"/>
        <v>3010</v>
      </c>
      <c r="Q217" s="678"/>
      <c r="R217" s="679">
        <f t="shared" si="70"/>
        <v>2350</v>
      </c>
      <c r="S217" s="680"/>
      <c r="T217" s="678">
        <f t="shared" si="71"/>
        <v>2820</v>
      </c>
      <c r="U217" s="678"/>
      <c r="V217" s="678">
        <f t="shared" si="72"/>
        <v>2460</v>
      </c>
      <c r="W217" s="678"/>
      <c r="X217" s="678">
        <f t="shared" si="73"/>
        <v>2380</v>
      </c>
      <c r="Y217" s="678"/>
      <c r="Z217" s="678">
        <f t="shared" si="74"/>
        <v>2720</v>
      </c>
      <c r="AA217" s="678"/>
      <c r="AB217" s="678">
        <f t="shared" si="75"/>
        <v>2800</v>
      </c>
      <c r="AC217" s="678"/>
      <c r="AD217" s="678">
        <f t="shared" si="76"/>
        <v>2540</v>
      </c>
      <c r="AE217" s="678"/>
      <c r="AF217" s="678">
        <f t="shared" si="77"/>
        <v>2750</v>
      </c>
      <c r="AG217" s="678"/>
      <c r="AH217" s="556">
        <f t="shared" si="78"/>
        <v>2620</v>
      </c>
      <c r="AI217" s="556"/>
      <c r="AJ217" s="144" t="s">
        <v>919</v>
      </c>
      <c r="AK217" s="145">
        <v>2620</v>
      </c>
    </row>
    <row r="218" spans="1:37" s="143" customFormat="1" ht="18" customHeight="1">
      <c r="A218" s="151">
        <f t="shared" si="79"/>
        <v>177</v>
      </c>
      <c r="B218" s="691" t="s">
        <v>307</v>
      </c>
      <c r="C218" s="692"/>
      <c r="D218" s="242" t="str">
        <f t="shared" si="67"/>
        <v>~380В</v>
      </c>
      <c r="E218" s="553" t="s">
        <v>212</v>
      </c>
      <c r="F218" s="554"/>
      <c r="G218" s="693"/>
      <c r="H218" s="228" t="s">
        <v>196</v>
      </c>
      <c r="I218" s="242">
        <v>4</v>
      </c>
      <c r="J218" s="556">
        <f t="shared" si="68"/>
        <v>1000</v>
      </c>
      <c r="K218" s="554"/>
      <c r="L218" s="555"/>
      <c r="M218" s="556">
        <v>0.5</v>
      </c>
      <c r="N218" s="556"/>
      <c r="O218" s="556"/>
      <c r="P218" s="678">
        <f t="shared" si="69"/>
        <v>2320</v>
      </c>
      <c r="Q218" s="678"/>
      <c r="R218" s="679">
        <f t="shared" si="70"/>
        <v>1810</v>
      </c>
      <c r="S218" s="680"/>
      <c r="T218" s="678">
        <f t="shared" si="71"/>
        <v>2180</v>
      </c>
      <c r="U218" s="678"/>
      <c r="V218" s="678">
        <f t="shared" si="72"/>
        <v>1890</v>
      </c>
      <c r="W218" s="678"/>
      <c r="X218" s="678">
        <f t="shared" si="73"/>
        <v>1830</v>
      </c>
      <c r="Y218" s="678"/>
      <c r="Z218" s="678">
        <f t="shared" si="74"/>
        <v>2100</v>
      </c>
      <c r="AA218" s="678"/>
      <c r="AB218" s="678">
        <f t="shared" si="75"/>
        <v>2160</v>
      </c>
      <c r="AC218" s="678"/>
      <c r="AD218" s="678">
        <f t="shared" si="76"/>
        <v>1950</v>
      </c>
      <c r="AE218" s="678"/>
      <c r="AF218" s="678">
        <f t="shared" si="77"/>
        <v>2120</v>
      </c>
      <c r="AG218" s="678"/>
      <c r="AH218" s="556">
        <f t="shared" si="78"/>
        <v>2020</v>
      </c>
      <c r="AI218" s="556"/>
      <c r="AJ218" s="144" t="s">
        <v>919</v>
      </c>
      <c r="AK218" s="145">
        <v>2020</v>
      </c>
    </row>
    <row r="219" spans="1:37" s="143" customFormat="1" ht="18" customHeight="1">
      <c r="A219" s="151">
        <f t="shared" si="79"/>
        <v>178</v>
      </c>
      <c r="B219" s="691" t="s">
        <v>308</v>
      </c>
      <c r="C219" s="692"/>
      <c r="D219" s="242" t="str">
        <f t="shared" si="67"/>
        <v>~380В</v>
      </c>
      <c r="E219" s="553" t="s">
        <v>212</v>
      </c>
      <c r="F219" s="554"/>
      <c r="G219" s="693"/>
      <c r="H219" s="228" t="s">
        <v>196</v>
      </c>
      <c r="I219" s="242">
        <v>4</v>
      </c>
      <c r="J219" s="556">
        <f t="shared" si="68"/>
        <v>1000</v>
      </c>
      <c r="K219" s="554"/>
      <c r="L219" s="555"/>
      <c r="M219" s="556">
        <v>0.5</v>
      </c>
      <c r="N219" s="556"/>
      <c r="O219" s="556"/>
      <c r="P219" s="678">
        <f t="shared" si="69"/>
        <v>2650</v>
      </c>
      <c r="Q219" s="678"/>
      <c r="R219" s="679">
        <f t="shared" si="70"/>
        <v>2070</v>
      </c>
      <c r="S219" s="680"/>
      <c r="T219" s="678">
        <f t="shared" si="71"/>
        <v>2490</v>
      </c>
      <c r="U219" s="678"/>
      <c r="V219" s="678">
        <f t="shared" si="72"/>
        <v>2170</v>
      </c>
      <c r="W219" s="678"/>
      <c r="X219" s="678">
        <f t="shared" si="73"/>
        <v>2100</v>
      </c>
      <c r="Y219" s="678"/>
      <c r="Z219" s="678">
        <f t="shared" si="74"/>
        <v>2400</v>
      </c>
      <c r="AA219" s="678"/>
      <c r="AB219" s="678">
        <f t="shared" si="75"/>
        <v>2470</v>
      </c>
      <c r="AC219" s="678"/>
      <c r="AD219" s="678">
        <f t="shared" si="76"/>
        <v>2240</v>
      </c>
      <c r="AE219" s="678"/>
      <c r="AF219" s="678">
        <f t="shared" si="77"/>
        <v>2420</v>
      </c>
      <c r="AG219" s="678"/>
      <c r="AH219" s="556">
        <f t="shared" si="78"/>
        <v>2310</v>
      </c>
      <c r="AI219" s="556"/>
      <c r="AJ219" s="144" t="s">
        <v>919</v>
      </c>
      <c r="AK219" s="145">
        <v>2310</v>
      </c>
    </row>
    <row r="220" spans="1:37" s="143" customFormat="1" ht="18" customHeight="1">
      <c r="A220" s="151">
        <f t="shared" si="79"/>
        <v>179</v>
      </c>
      <c r="B220" s="691" t="s">
        <v>309</v>
      </c>
      <c r="C220" s="692"/>
      <c r="D220" s="242" t="str">
        <f t="shared" si="67"/>
        <v>~380В</v>
      </c>
      <c r="E220" s="553" t="s">
        <v>212</v>
      </c>
      <c r="F220" s="554"/>
      <c r="G220" s="693"/>
      <c r="H220" s="228" t="s">
        <v>196</v>
      </c>
      <c r="I220" s="242">
        <v>4</v>
      </c>
      <c r="J220" s="556">
        <f t="shared" si="68"/>
        <v>1000</v>
      </c>
      <c r="K220" s="554"/>
      <c r="L220" s="555"/>
      <c r="M220" s="556">
        <v>0.5</v>
      </c>
      <c r="N220" s="556"/>
      <c r="O220" s="556"/>
      <c r="P220" s="678">
        <f t="shared" si="69"/>
        <v>2760</v>
      </c>
      <c r="Q220" s="678"/>
      <c r="R220" s="679">
        <f t="shared" si="70"/>
        <v>2160</v>
      </c>
      <c r="S220" s="680"/>
      <c r="T220" s="678">
        <f t="shared" si="71"/>
        <v>2590</v>
      </c>
      <c r="U220" s="678"/>
      <c r="V220" s="678">
        <f t="shared" si="72"/>
        <v>2250</v>
      </c>
      <c r="W220" s="678"/>
      <c r="X220" s="678">
        <f t="shared" si="73"/>
        <v>2180</v>
      </c>
      <c r="Y220" s="678"/>
      <c r="Z220" s="678">
        <f t="shared" si="74"/>
        <v>2490</v>
      </c>
      <c r="AA220" s="678"/>
      <c r="AB220" s="678">
        <f t="shared" si="75"/>
        <v>2570</v>
      </c>
      <c r="AC220" s="678"/>
      <c r="AD220" s="678">
        <f t="shared" si="76"/>
        <v>2320</v>
      </c>
      <c r="AE220" s="678"/>
      <c r="AF220" s="678">
        <f t="shared" si="77"/>
        <v>2520</v>
      </c>
      <c r="AG220" s="678"/>
      <c r="AH220" s="556">
        <f t="shared" si="78"/>
        <v>2400</v>
      </c>
      <c r="AI220" s="556"/>
      <c r="AJ220" s="144" t="s">
        <v>919</v>
      </c>
      <c r="AK220" s="145">
        <v>2402</v>
      </c>
    </row>
    <row r="221" spans="1:37" s="143" customFormat="1" ht="18" customHeight="1">
      <c r="A221" s="151">
        <f t="shared" si="79"/>
        <v>180</v>
      </c>
      <c r="B221" s="691" t="s">
        <v>310</v>
      </c>
      <c r="C221" s="692"/>
      <c r="D221" s="242" t="str">
        <f t="shared" si="67"/>
        <v>~380В</v>
      </c>
      <c r="E221" s="553" t="s">
        <v>212</v>
      </c>
      <c r="F221" s="554"/>
      <c r="G221" s="693"/>
      <c r="H221" s="228" t="s">
        <v>196</v>
      </c>
      <c r="I221" s="242">
        <v>4</v>
      </c>
      <c r="J221" s="556">
        <f t="shared" si="68"/>
        <v>1000</v>
      </c>
      <c r="K221" s="554"/>
      <c r="L221" s="555"/>
      <c r="M221" s="556">
        <v>0.5</v>
      </c>
      <c r="N221" s="556"/>
      <c r="O221" s="556"/>
      <c r="P221" s="678">
        <f t="shared" si="69"/>
        <v>2300</v>
      </c>
      <c r="Q221" s="678"/>
      <c r="R221" s="679">
        <f t="shared" si="70"/>
        <v>1800</v>
      </c>
      <c r="S221" s="680"/>
      <c r="T221" s="678">
        <f t="shared" si="71"/>
        <v>2160</v>
      </c>
      <c r="U221" s="678"/>
      <c r="V221" s="678">
        <f t="shared" si="72"/>
        <v>1880</v>
      </c>
      <c r="W221" s="678"/>
      <c r="X221" s="678">
        <f t="shared" si="73"/>
        <v>1820</v>
      </c>
      <c r="Y221" s="678"/>
      <c r="Z221" s="678">
        <f t="shared" si="74"/>
        <v>2080</v>
      </c>
      <c r="AA221" s="678"/>
      <c r="AB221" s="678">
        <f t="shared" si="75"/>
        <v>2140</v>
      </c>
      <c r="AC221" s="678"/>
      <c r="AD221" s="678">
        <f t="shared" si="76"/>
        <v>1940</v>
      </c>
      <c r="AE221" s="678"/>
      <c r="AF221" s="678">
        <f t="shared" si="77"/>
        <v>2100</v>
      </c>
      <c r="AG221" s="678"/>
      <c r="AH221" s="556">
        <f t="shared" si="78"/>
        <v>2000</v>
      </c>
      <c r="AI221" s="556"/>
      <c r="AJ221" s="144" t="s">
        <v>919</v>
      </c>
      <c r="AK221" s="145">
        <v>2005</v>
      </c>
    </row>
    <row r="222" spans="1:37" s="143" customFormat="1" ht="18" customHeight="1">
      <c r="A222" s="151">
        <f t="shared" si="79"/>
        <v>181</v>
      </c>
      <c r="B222" s="691" t="s">
        <v>311</v>
      </c>
      <c r="C222" s="692"/>
      <c r="D222" s="242" t="str">
        <f t="shared" si="67"/>
        <v>~380В</v>
      </c>
      <c r="E222" s="553" t="s">
        <v>212</v>
      </c>
      <c r="F222" s="554"/>
      <c r="G222" s="693"/>
      <c r="H222" s="228" t="s">
        <v>196</v>
      </c>
      <c r="I222" s="242">
        <v>4</v>
      </c>
      <c r="J222" s="556">
        <f t="shared" si="68"/>
        <v>1000</v>
      </c>
      <c r="K222" s="554"/>
      <c r="L222" s="555"/>
      <c r="M222" s="556">
        <v>0.5</v>
      </c>
      <c r="N222" s="556"/>
      <c r="O222" s="556"/>
      <c r="P222" s="678">
        <f t="shared" si="69"/>
        <v>2550</v>
      </c>
      <c r="Q222" s="678"/>
      <c r="R222" s="679">
        <f t="shared" si="70"/>
        <v>1990</v>
      </c>
      <c r="S222" s="680"/>
      <c r="T222" s="678">
        <f t="shared" si="71"/>
        <v>2390</v>
      </c>
      <c r="U222" s="678"/>
      <c r="V222" s="678">
        <f t="shared" si="72"/>
        <v>2080</v>
      </c>
      <c r="W222" s="678"/>
      <c r="X222" s="678">
        <f t="shared" si="73"/>
        <v>2020</v>
      </c>
      <c r="Y222" s="678"/>
      <c r="Z222" s="678">
        <f t="shared" si="74"/>
        <v>2310</v>
      </c>
      <c r="AA222" s="678"/>
      <c r="AB222" s="678">
        <f t="shared" si="75"/>
        <v>2370</v>
      </c>
      <c r="AC222" s="678"/>
      <c r="AD222" s="678">
        <f t="shared" si="76"/>
        <v>2150</v>
      </c>
      <c r="AE222" s="678"/>
      <c r="AF222" s="678">
        <f t="shared" si="77"/>
        <v>2330</v>
      </c>
      <c r="AG222" s="678"/>
      <c r="AH222" s="556">
        <f t="shared" si="78"/>
        <v>2220</v>
      </c>
      <c r="AI222" s="556"/>
      <c r="AJ222" s="144" t="s">
        <v>919</v>
      </c>
      <c r="AK222" s="145">
        <v>2222</v>
      </c>
    </row>
    <row r="223" spans="1:37" s="143" customFormat="1" ht="18" customHeight="1">
      <c r="A223" s="151">
        <f t="shared" si="79"/>
        <v>182</v>
      </c>
      <c r="B223" s="691" t="s">
        <v>312</v>
      </c>
      <c r="C223" s="692"/>
      <c r="D223" s="242" t="str">
        <f t="shared" si="67"/>
        <v>~380В</v>
      </c>
      <c r="E223" s="553" t="s">
        <v>212</v>
      </c>
      <c r="F223" s="554"/>
      <c r="G223" s="693"/>
      <c r="H223" s="228" t="s">
        <v>196</v>
      </c>
      <c r="I223" s="242">
        <v>4</v>
      </c>
      <c r="J223" s="556">
        <f t="shared" si="68"/>
        <v>1000</v>
      </c>
      <c r="K223" s="554"/>
      <c r="L223" s="555"/>
      <c r="M223" s="556">
        <v>0.5</v>
      </c>
      <c r="N223" s="556"/>
      <c r="O223" s="556"/>
      <c r="P223" s="678">
        <f t="shared" si="69"/>
        <v>2480</v>
      </c>
      <c r="Q223" s="678"/>
      <c r="R223" s="679">
        <f t="shared" si="70"/>
        <v>1940</v>
      </c>
      <c r="S223" s="680"/>
      <c r="T223" s="678">
        <f t="shared" si="71"/>
        <v>2330</v>
      </c>
      <c r="U223" s="678"/>
      <c r="V223" s="678">
        <f t="shared" si="72"/>
        <v>2020</v>
      </c>
      <c r="W223" s="678"/>
      <c r="X223" s="678">
        <f t="shared" si="73"/>
        <v>1960</v>
      </c>
      <c r="Y223" s="678"/>
      <c r="Z223" s="678">
        <f t="shared" si="74"/>
        <v>2240</v>
      </c>
      <c r="AA223" s="678"/>
      <c r="AB223" s="678">
        <f t="shared" si="75"/>
        <v>2310</v>
      </c>
      <c r="AC223" s="678"/>
      <c r="AD223" s="678">
        <f t="shared" si="76"/>
        <v>2090</v>
      </c>
      <c r="AE223" s="678"/>
      <c r="AF223" s="678">
        <f t="shared" si="77"/>
        <v>2260</v>
      </c>
      <c r="AG223" s="678"/>
      <c r="AH223" s="556">
        <f t="shared" si="78"/>
        <v>2150</v>
      </c>
      <c r="AI223" s="556"/>
      <c r="AJ223" s="144" t="s">
        <v>919</v>
      </c>
      <c r="AK223" s="145">
        <v>2159</v>
      </c>
    </row>
    <row r="224" spans="1:37" s="143" customFormat="1" ht="18" customHeight="1">
      <c r="A224" s="151">
        <f t="shared" si="79"/>
        <v>183</v>
      </c>
      <c r="B224" s="691" t="s">
        <v>313</v>
      </c>
      <c r="C224" s="692"/>
      <c r="D224" s="242" t="str">
        <f t="shared" si="67"/>
        <v>~380В</v>
      </c>
      <c r="E224" s="553" t="s">
        <v>212</v>
      </c>
      <c r="F224" s="554"/>
      <c r="G224" s="693"/>
      <c r="H224" s="228" t="s">
        <v>196</v>
      </c>
      <c r="I224" s="242">
        <v>4</v>
      </c>
      <c r="J224" s="556">
        <f t="shared" si="68"/>
        <v>1000</v>
      </c>
      <c r="K224" s="554"/>
      <c r="L224" s="555"/>
      <c r="M224" s="556">
        <v>0.5</v>
      </c>
      <c r="N224" s="556"/>
      <c r="O224" s="556"/>
      <c r="P224" s="678">
        <f t="shared" si="69"/>
        <v>2400</v>
      </c>
      <c r="Q224" s="678"/>
      <c r="R224" s="679">
        <f t="shared" si="70"/>
        <v>1880</v>
      </c>
      <c r="S224" s="680"/>
      <c r="T224" s="678">
        <f t="shared" si="71"/>
        <v>2250</v>
      </c>
      <c r="U224" s="678"/>
      <c r="V224" s="678">
        <f t="shared" si="72"/>
        <v>1960</v>
      </c>
      <c r="W224" s="678"/>
      <c r="X224" s="678">
        <f t="shared" si="73"/>
        <v>1900</v>
      </c>
      <c r="Y224" s="678"/>
      <c r="Z224" s="678">
        <f t="shared" si="74"/>
        <v>2170</v>
      </c>
      <c r="AA224" s="678"/>
      <c r="AB224" s="678">
        <f t="shared" si="75"/>
        <v>2230</v>
      </c>
      <c r="AC224" s="678"/>
      <c r="AD224" s="678">
        <f t="shared" si="76"/>
        <v>2020</v>
      </c>
      <c r="AE224" s="678"/>
      <c r="AF224" s="678">
        <f t="shared" si="77"/>
        <v>2190</v>
      </c>
      <c r="AG224" s="678"/>
      <c r="AH224" s="556">
        <f t="shared" si="78"/>
        <v>2090</v>
      </c>
      <c r="AI224" s="556"/>
      <c r="AJ224" s="144" t="s">
        <v>919</v>
      </c>
      <c r="AK224" s="145">
        <v>2090</v>
      </c>
    </row>
    <row r="225" spans="1:37" s="143" customFormat="1" ht="18" customHeight="1">
      <c r="A225" s="151">
        <f t="shared" si="79"/>
        <v>184</v>
      </c>
      <c r="B225" s="691" t="s">
        <v>314</v>
      </c>
      <c r="C225" s="692"/>
      <c r="D225" s="242" t="str">
        <f t="shared" si="67"/>
        <v>~380В</v>
      </c>
      <c r="E225" s="553" t="s">
        <v>212</v>
      </c>
      <c r="F225" s="554"/>
      <c r="G225" s="693"/>
      <c r="H225" s="228" t="s">
        <v>196</v>
      </c>
      <c r="I225" s="242">
        <v>4</v>
      </c>
      <c r="J225" s="556">
        <f t="shared" si="68"/>
        <v>1000</v>
      </c>
      <c r="K225" s="554"/>
      <c r="L225" s="555"/>
      <c r="M225" s="556">
        <v>0.5</v>
      </c>
      <c r="N225" s="556"/>
      <c r="O225" s="556"/>
      <c r="P225" s="678">
        <f t="shared" si="69"/>
        <v>2690</v>
      </c>
      <c r="Q225" s="678"/>
      <c r="R225" s="679">
        <f t="shared" si="70"/>
        <v>2100</v>
      </c>
      <c r="S225" s="680"/>
      <c r="T225" s="678">
        <f t="shared" si="71"/>
        <v>2520</v>
      </c>
      <c r="U225" s="678"/>
      <c r="V225" s="678">
        <f t="shared" si="72"/>
        <v>2200</v>
      </c>
      <c r="W225" s="678"/>
      <c r="X225" s="678">
        <f t="shared" si="73"/>
        <v>2130</v>
      </c>
      <c r="Y225" s="678"/>
      <c r="Z225" s="678">
        <f t="shared" si="74"/>
        <v>2430</v>
      </c>
      <c r="AA225" s="678"/>
      <c r="AB225" s="678">
        <f t="shared" si="75"/>
        <v>2500</v>
      </c>
      <c r="AC225" s="678"/>
      <c r="AD225" s="678">
        <f t="shared" si="76"/>
        <v>2270</v>
      </c>
      <c r="AE225" s="678"/>
      <c r="AF225" s="678">
        <f t="shared" si="77"/>
        <v>2450</v>
      </c>
      <c r="AG225" s="678"/>
      <c r="AH225" s="556">
        <f t="shared" si="78"/>
        <v>2340</v>
      </c>
      <c r="AI225" s="556"/>
      <c r="AJ225" s="144" t="s">
        <v>919</v>
      </c>
      <c r="AK225" s="145">
        <v>2341</v>
      </c>
    </row>
    <row r="226" spans="1:37" s="143" customFormat="1" ht="18" customHeight="1">
      <c r="A226" s="151">
        <f t="shared" si="79"/>
        <v>185</v>
      </c>
      <c r="B226" s="691" t="s">
        <v>315</v>
      </c>
      <c r="C226" s="692"/>
      <c r="D226" s="242" t="str">
        <f t="shared" si="67"/>
        <v>~380В</v>
      </c>
      <c r="E226" s="553" t="s">
        <v>212</v>
      </c>
      <c r="F226" s="554"/>
      <c r="G226" s="693"/>
      <c r="H226" s="228" t="s">
        <v>196</v>
      </c>
      <c r="I226" s="242">
        <v>4</v>
      </c>
      <c r="J226" s="556">
        <f t="shared" si="68"/>
        <v>1000</v>
      </c>
      <c r="K226" s="554"/>
      <c r="L226" s="555"/>
      <c r="M226" s="556">
        <v>0.5</v>
      </c>
      <c r="N226" s="556"/>
      <c r="O226" s="556"/>
      <c r="P226" s="678">
        <f t="shared" si="69"/>
        <v>2380</v>
      </c>
      <c r="Q226" s="678"/>
      <c r="R226" s="679">
        <f t="shared" si="70"/>
        <v>1860</v>
      </c>
      <c r="S226" s="680"/>
      <c r="T226" s="678">
        <f t="shared" si="71"/>
        <v>2230</v>
      </c>
      <c r="U226" s="678"/>
      <c r="V226" s="678">
        <f t="shared" si="72"/>
        <v>1940</v>
      </c>
      <c r="W226" s="678"/>
      <c r="X226" s="678">
        <f t="shared" si="73"/>
        <v>1880</v>
      </c>
      <c r="Y226" s="678"/>
      <c r="Z226" s="678">
        <f t="shared" si="74"/>
        <v>2150</v>
      </c>
      <c r="AA226" s="678"/>
      <c r="AB226" s="678">
        <f t="shared" si="75"/>
        <v>2210</v>
      </c>
      <c r="AC226" s="678"/>
      <c r="AD226" s="678">
        <f t="shared" si="76"/>
        <v>2000</v>
      </c>
      <c r="AE226" s="678"/>
      <c r="AF226" s="678">
        <f t="shared" si="77"/>
        <v>2170</v>
      </c>
      <c r="AG226" s="678"/>
      <c r="AH226" s="556">
        <f t="shared" si="78"/>
        <v>2070</v>
      </c>
      <c r="AI226" s="556"/>
      <c r="AJ226" s="144" t="s">
        <v>919</v>
      </c>
      <c r="AK226" s="145">
        <v>2070</v>
      </c>
    </row>
    <row r="227" spans="1:37" s="143" customFormat="1" ht="18" customHeight="1">
      <c r="A227" s="151">
        <f t="shared" si="79"/>
        <v>186</v>
      </c>
      <c r="B227" s="691" t="s">
        <v>316</v>
      </c>
      <c r="C227" s="692"/>
      <c r="D227" s="242" t="str">
        <f t="shared" si="67"/>
        <v>~380В</v>
      </c>
      <c r="E227" s="553" t="s">
        <v>212</v>
      </c>
      <c r="F227" s="554"/>
      <c r="G227" s="693"/>
      <c r="H227" s="228" t="s">
        <v>196</v>
      </c>
      <c r="I227" s="242">
        <v>4</v>
      </c>
      <c r="J227" s="556">
        <f t="shared" si="68"/>
        <v>1000</v>
      </c>
      <c r="K227" s="554"/>
      <c r="L227" s="555"/>
      <c r="M227" s="556">
        <v>0.5</v>
      </c>
      <c r="N227" s="556"/>
      <c r="O227" s="556"/>
      <c r="P227" s="678">
        <f t="shared" si="69"/>
        <v>1840</v>
      </c>
      <c r="Q227" s="678"/>
      <c r="R227" s="679">
        <f t="shared" si="70"/>
        <v>1440</v>
      </c>
      <c r="S227" s="680"/>
      <c r="T227" s="678">
        <f t="shared" si="71"/>
        <v>1730</v>
      </c>
      <c r="U227" s="678"/>
      <c r="V227" s="678">
        <f t="shared" si="72"/>
        <v>1500</v>
      </c>
      <c r="W227" s="678"/>
      <c r="X227" s="678">
        <f t="shared" si="73"/>
        <v>1460</v>
      </c>
      <c r="Y227" s="678"/>
      <c r="Z227" s="678">
        <f t="shared" si="74"/>
        <v>1660</v>
      </c>
      <c r="AA227" s="678"/>
      <c r="AB227" s="678">
        <f t="shared" si="75"/>
        <v>1710</v>
      </c>
      <c r="AC227" s="678"/>
      <c r="AD227" s="678">
        <f t="shared" si="76"/>
        <v>1550</v>
      </c>
      <c r="AE227" s="678"/>
      <c r="AF227" s="678">
        <f t="shared" si="77"/>
        <v>1680</v>
      </c>
      <c r="AG227" s="678"/>
      <c r="AH227" s="556">
        <f t="shared" si="78"/>
        <v>1600</v>
      </c>
      <c r="AI227" s="556"/>
      <c r="AJ227" s="144" t="s">
        <v>919</v>
      </c>
      <c r="AK227" s="145">
        <v>1605</v>
      </c>
    </row>
    <row r="228" spans="1:37" s="143" customFormat="1" ht="18" customHeight="1">
      <c r="A228" s="151">
        <f t="shared" si="79"/>
        <v>187</v>
      </c>
      <c r="B228" s="691" t="s">
        <v>317</v>
      </c>
      <c r="C228" s="692"/>
      <c r="D228" s="242" t="str">
        <f t="shared" si="67"/>
        <v>~380В</v>
      </c>
      <c r="E228" s="553" t="s">
        <v>212</v>
      </c>
      <c r="F228" s="554"/>
      <c r="G228" s="693"/>
      <c r="H228" s="228" t="s">
        <v>196</v>
      </c>
      <c r="I228" s="242">
        <v>4</v>
      </c>
      <c r="J228" s="556">
        <f t="shared" si="68"/>
        <v>1000</v>
      </c>
      <c r="K228" s="554"/>
      <c r="L228" s="555"/>
      <c r="M228" s="556">
        <v>0.5</v>
      </c>
      <c r="N228" s="556"/>
      <c r="O228" s="556"/>
      <c r="P228" s="678">
        <f t="shared" si="69"/>
        <v>1740</v>
      </c>
      <c r="Q228" s="678"/>
      <c r="R228" s="679">
        <f t="shared" si="70"/>
        <v>1360</v>
      </c>
      <c r="S228" s="680"/>
      <c r="T228" s="678">
        <f t="shared" si="71"/>
        <v>1640</v>
      </c>
      <c r="U228" s="678"/>
      <c r="V228" s="678">
        <f t="shared" si="72"/>
        <v>1420</v>
      </c>
      <c r="W228" s="678"/>
      <c r="X228" s="678">
        <f t="shared" si="73"/>
        <v>1380</v>
      </c>
      <c r="Y228" s="678"/>
      <c r="Z228" s="678">
        <f t="shared" si="74"/>
        <v>1580</v>
      </c>
      <c r="AA228" s="678"/>
      <c r="AB228" s="678">
        <f t="shared" si="75"/>
        <v>1620</v>
      </c>
      <c r="AC228" s="678"/>
      <c r="AD228" s="678">
        <f t="shared" si="76"/>
        <v>1470</v>
      </c>
      <c r="AE228" s="678"/>
      <c r="AF228" s="678">
        <f t="shared" si="77"/>
        <v>1590</v>
      </c>
      <c r="AG228" s="678"/>
      <c r="AH228" s="556">
        <f t="shared" si="78"/>
        <v>1520</v>
      </c>
      <c r="AI228" s="556"/>
      <c r="AJ228" s="144" t="s">
        <v>919</v>
      </c>
      <c r="AK228" s="145">
        <v>1520</v>
      </c>
    </row>
    <row r="229" spans="1:37" s="143" customFormat="1" ht="18" customHeight="1">
      <c r="A229" s="151">
        <f t="shared" si="79"/>
        <v>188</v>
      </c>
      <c r="B229" s="691" t="s">
        <v>318</v>
      </c>
      <c r="C229" s="692"/>
      <c r="D229" s="242" t="str">
        <f t="shared" si="67"/>
        <v>~380В</v>
      </c>
      <c r="E229" s="553" t="s">
        <v>212</v>
      </c>
      <c r="F229" s="554"/>
      <c r="G229" s="693"/>
      <c r="H229" s="228" t="s">
        <v>196</v>
      </c>
      <c r="I229" s="242">
        <v>4</v>
      </c>
      <c r="J229" s="556">
        <f t="shared" si="68"/>
        <v>1000</v>
      </c>
      <c r="K229" s="554"/>
      <c r="L229" s="555"/>
      <c r="M229" s="556">
        <v>0.5</v>
      </c>
      <c r="N229" s="556"/>
      <c r="O229" s="556"/>
      <c r="P229" s="678">
        <f t="shared" si="69"/>
        <v>2120</v>
      </c>
      <c r="Q229" s="678"/>
      <c r="R229" s="679">
        <f t="shared" si="70"/>
        <v>1660</v>
      </c>
      <c r="S229" s="680"/>
      <c r="T229" s="678">
        <f t="shared" si="71"/>
        <v>2000</v>
      </c>
      <c r="U229" s="678"/>
      <c r="V229" s="678">
        <f t="shared" si="72"/>
        <v>1740</v>
      </c>
      <c r="W229" s="678"/>
      <c r="X229" s="678">
        <f t="shared" si="73"/>
        <v>1680</v>
      </c>
      <c r="Y229" s="678"/>
      <c r="Z229" s="678">
        <f t="shared" si="74"/>
        <v>1920</v>
      </c>
      <c r="AA229" s="678"/>
      <c r="AB229" s="678">
        <f t="shared" si="75"/>
        <v>1980</v>
      </c>
      <c r="AC229" s="678"/>
      <c r="AD229" s="678">
        <f t="shared" si="76"/>
        <v>1790</v>
      </c>
      <c r="AE229" s="678"/>
      <c r="AF229" s="678">
        <f t="shared" si="77"/>
        <v>1940</v>
      </c>
      <c r="AG229" s="678"/>
      <c r="AH229" s="556">
        <f t="shared" si="78"/>
        <v>1850</v>
      </c>
      <c r="AI229" s="556"/>
      <c r="AJ229" s="144" t="s">
        <v>919</v>
      </c>
      <c r="AK229" s="145">
        <v>1852</v>
      </c>
    </row>
    <row r="230" spans="1:37" s="143" customFormat="1" ht="18" customHeight="1">
      <c r="A230" s="151">
        <f t="shared" si="79"/>
        <v>189</v>
      </c>
      <c r="B230" s="691" t="s">
        <v>319</v>
      </c>
      <c r="C230" s="692"/>
      <c r="D230" s="242" t="str">
        <f t="shared" si="67"/>
        <v>~380В</v>
      </c>
      <c r="E230" s="553" t="s">
        <v>212</v>
      </c>
      <c r="F230" s="554"/>
      <c r="G230" s="693"/>
      <c r="H230" s="228" t="s">
        <v>196</v>
      </c>
      <c r="I230" s="242">
        <v>4</v>
      </c>
      <c r="J230" s="556">
        <f t="shared" si="68"/>
        <v>1000</v>
      </c>
      <c r="K230" s="554"/>
      <c r="L230" s="555"/>
      <c r="M230" s="556">
        <v>0.5</v>
      </c>
      <c r="N230" s="556"/>
      <c r="O230" s="556"/>
      <c r="P230" s="678">
        <f t="shared" si="69"/>
        <v>2390</v>
      </c>
      <c r="Q230" s="678"/>
      <c r="R230" s="679">
        <f t="shared" si="70"/>
        <v>1870</v>
      </c>
      <c r="S230" s="680"/>
      <c r="T230" s="678">
        <f t="shared" si="71"/>
        <v>2240</v>
      </c>
      <c r="U230" s="678"/>
      <c r="V230" s="678">
        <f t="shared" si="72"/>
        <v>1950</v>
      </c>
      <c r="W230" s="678"/>
      <c r="X230" s="678">
        <f t="shared" si="73"/>
        <v>1890</v>
      </c>
      <c r="Y230" s="678"/>
      <c r="Z230" s="678">
        <f t="shared" si="74"/>
        <v>2160</v>
      </c>
      <c r="AA230" s="678"/>
      <c r="AB230" s="678">
        <f t="shared" si="75"/>
        <v>2220</v>
      </c>
      <c r="AC230" s="678"/>
      <c r="AD230" s="678">
        <f t="shared" si="76"/>
        <v>2010</v>
      </c>
      <c r="AE230" s="678"/>
      <c r="AF230" s="678">
        <f t="shared" si="77"/>
        <v>2180</v>
      </c>
      <c r="AG230" s="678"/>
      <c r="AH230" s="556">
        <f t="shared" si="78"/>
        <v>2080</v>
      </c>
      <c r="AI230" s="556"/>
      <c r="AJ230" s="144" t="s">
        <v>919</v>
      </c>
      <c r="AK230" s="145">
        <v>2080</v>
      </c>
    </row>
    <row r="231" spans="1:37" s="143" customFormat="1" ht="18" customHeight="1">
      <c r="A231" s="151">
        <f t="shared" si="79"/>
        <v>190</v>
      </c>
      <c r="B231" s="691" t="s">
        <v>320</v>
      </c>
      <c r="C231" s="692"/>
      <c r="D231" s="242" t="str">
        <f t="shared" si="67"/>
        <v>~380В</v>
      </c>
      <c r="E231" s="553" t="s">
        <v>212</v>
      </c>
      <c r="F231" s="554"/>
      <c r="G231" s="693"/>
      <c r="H231" s="228" t="s">
        <v>196</v>
      </c>
      <c r="I231" s="242">
        <v>4</v>
      </c>
      <c r="J231" s="556">
        <f t="shared" si="68"/>
        <v>1000</v>
      </c>
      <c r="K231" s="554"/>
      <c r="L231" s="555"/>
      <c r="M231" s="556">
        <v>0.5</v>
      </c>
      <c r="N231" s="556"/>
      <c r="O231" s="556"/>
      <c r="P231" s="678">
        <f t="shared" si="69"/>
        <v>2490</v>
      </c>
      <c r="Q231" s="678"/>
      <c r="R231" s="679">
        <f t="shared" si="70"/>
        <v>1950</v>
      </c>
      <c r="S231" s="680"/>
      <c r="T231" s="678">
        <f t="shared" si="71"/>
        <v>2340</v>
      </c>
      <c r="U231" s="678"/>
      <c r="V231" s="678">
        <f t="shared" si="72"/>
        <v>2030</v>
      </c>
      <c r="W231" s="678"/>
      <c r="X231" s="678">
        <f t="shared" si="73"/>
        <v>1970</v>
      </c>
      <c r="Y231" s="678"/>
      <c r="Z231" s="678">
        <f t="shared" si="74"/>
        <v>2250</v>
      </c>
      <c r="AA231" s="678"/>
      <c r="AB231" s="678">
        <f t="shared" si="75"/>
        <v>2320</v>
      </c>
      <c r="AC231" s="678"/>
      <c r="AD231" s="678">
        <f t="shared" si="76"/>
        <v>2100</v>
      </c>
      <c r="AE231" s="678"/>
      <c r="AF231" s="678">
        <f t="shared" si="77"/>
        <v>2270</v>
      </c>
      <c r="AG231" s="678"/>
      <c r="AH231" s="556">
        <f t="shared" si="78"/>
        <v>2170</v>
      </c>
      <c r="AI231" s="556"/>
      <c r="AJ231" s="144" t="s">
        <v>919</v>
      </c>
      <c r="AK231" s="145">
        <v>2170</v>
      </c>
    </row>
    <row r="232" spans="1:37" s="143" customFormat="1" ht="18" customHeight="1">
      <c r="A232" s="151">
        <f t="shared" si="79"/>
        <v>191</v>
      </c>
      <c r="B232" s="691" t="s">
        <v>321</v>
      </c>
      <c r="C232" s="692"/>
      <c r="D232" s="242" t="str">
        <f t="shared" si="67"/>
        <v>~380В</v>
      </c>
      <c r="E232" s="553" t="s">
        <v>212</v>
      </c>
      <c r="F232" s="554"/>
      <c r="G232" s="693"/>
      <c r="H232" s="228" t="s">
        <v>196</v>
      </c>
      <c r="I232" s="242">
        <v>4</v>
      </c>
      <c r="J232" s="556">
        <f t="shared" si="68"/>
        <v>1000</v>
      </c>
      <c r="K232" s="554"/>
      <c r="L232" s="555"/>
      <c r="M232" s="556">
        <v>0.5</v>
      </c>
      <c r="N232" s="556"/>
      <c r="O232" s="556"/>
      <c r="P232" s="678">
        <f t="shared" si="69"/>
        <v>2690</v>
      </c>
      <c r="Q232" s="678"/>
      <c r="R232" s="679">
        <f t="shared" si="70"/>
        <v>2110</v>
      </c>
      <c r="S232" s="680"/>
      <c r="T232" s="678">
        <f t="shared" si="71"/>
        <v>2530</v>
      </c>
      <c r="U232" s="678"/>
      <c r="V232" s="678">
        <f t="shared" si="72"/>
        <v>2200</v>
      </c>
      <c r="W232" s="678"/>
      <c r="X232" s="678">
        <f t="shared" si="73"/>
        <v>2130</v>
      </c>
      <c r="Y232" s="678"/>
      <c r="Z232" s="678">
        <f t="shared" si="74"/>
        <v>2430</v>
      </c>
      <c r="AA232" s="678"/>
      <c r="AB232" s="678">
        <f t="shared" si="75"/>
        <v>2500</v>
      </c>
      <c r="AC232" s="678"/>
      <c r="AD232" s="678">
        <f t="shared" si="76"/>
        <v>2270</v>
      </c>
      <c r="AE232" s="678"/>
      <c r="AF232" s="678">
        <f t="shared" si="77"/>
        <v>2460</v>
      </c>
      <c r="AG232" s="678"/>
      <c r="AH232" s="556">
        <f t="shared" si="78"/>
        <v>2340</v>
      </c>
      <c r="AI232" s="556"/>
      <c r="AJ232" s="144" t="s">
        <v>919</v>
      </c>
      <c r="AK232" s="145">
        <v>2345</v>
      </c>
    </row>
    <row r="233" spans="1:37" s="143" customFormat="1" ht="18" customHeight="1">
      <c r="A233" s="151">
        <f t="shared" si="79"/>
        <v>192</v>
      </c>
      <c r="B233" s="691" t="s">
        <v>322</v>
      </c>
      <c r="C233" s="692"/>
      <c r="D233" s="242" t="str">
        <f t="shared" si="67"/>
        <v>~380В</v>
      </c>
      <c r="E233" s="553" t="s">
        <v>212</v>
      </c>
      <c r="F233" s="554"/>
      <c r="G233" s="693"/>
      <c r="H233" s="228" t="s">
        <v>196</v>
      </c>
      <c r="I233" s="242">
        <v>4</v>
      </c>
      <c r="J233" s="556">
        <f t="shared" si="68"/>
        <v>1000</v>
      </c>
      <c r="K233" s="554"/>
      <c r="L233" s="555"/>
      <c r="M233" s="556">
        <v>0.5</v>
      </c>
      <c r="N233" s="556"/>
      <c r="O233" s="556"/>
      <c r="P233" s="678">
        <f t="shared" si="69"/>
        <v>2880</v>
      </c>
      <c r="Q233" s="678"/>
      <c r="R233" s="679">
        <f t="shared" si="70"/>
        <v>2260</v>
      </c>
      <c r="S233" s="680"/>
      <c r="T233" s="678">
        <f t="shared" si="71"/>
        <v>2710</v>
      </c>
      <c r="U233" s="678"/>
      <c r="V233" s="678">
        <f t="shared" si="72"/>
        <v>2360</v>
      </c>
      <c r="W233" s="678"/>
      <c r="X233" s="678">
        <f t="shared" si="73"/>
        <v>2280</v>
      </c>
      <c r="Y233" s="678"/>
      <c r="Z233" s="678">
        <f t="shared" si="74"/>
        <v>2610</v>
      </c>
      <c r="AA233" s="678"/>
      <c r="AB233" s="678">
        <f t="shared" si="75"/>
        <v>2680</v>
      </c>
      <c r="AC233" s="678"/>
      <c r="AD233" s="678">
        <f t="shared" si="76"/>
        <v>2430</v>
      </c>
      <c r="AE233" s="678"/>
      <c r="AF233" s="678">
        <f t="shared" si="77"/>
        <v>2630</v>
      </c>
      <c r="AG233" s="678"/>
      <c r="AH233" s="556">
        <f t="shared" si="78"/>
        <v>2510</v>
      </c>
      <c r="AI233" s="556"/>
      <c r="AJ233" s="144" t="s">
        <v>919</v>
      </c>
      <c r="AK233" s="145">
        <v>2512</v>
      </c>
    </row>
    <row r="234" spans="1:37" s="143" customFormat="1" ht="18" customHeight="1">
      <c r="A234" s="151">
        <f t="shared" si="79"/>
        <v>193</v>
      </c>
      <c r="B234" s="691" t="s">
        <v>323</v>
      </c>
      <c r="C234" s="692"/>
      <c r="D234" s="242" t="str">
        <f t="shared" si="67"/>
        <v>~380В</v>
      </c>
      <c r="E234" s="553" t="s">
        <v>212</v>
      </c>
      <c r="F234" s="554"/>
      <c r="G234" s="693"/>
      <c r="H234" s="228" t="s">
        <v>196</v>
      </c>
      <c r="I234" s="242">
        <v>4</v>
      </c>
      <c r="J234" s="556">
        <f t="shared" si="68"/>
        <v>1000</v>
      </c>
      <c r="K234" s="554"/>
      <c r="L234" s="555"/>
      <c r="M234" s="556">
        <v>0.5</v>
      </c>
      <c r="N234" s="556"/>
      <c r="O234" s="556"/>
      <c r="P234" s="678">
        <f t="shared" si="69"/>
        <v>2340</v>
      </c>
      <c r="Q234" s="678"/>
      <c r="R234" s="679">
        <f t="shared" si="70"/>
        <v>1830</v>
      </c>
      <c r="S234" s="680"/>
      <c r="T234" s="678">
        <f t="shared" si="71"/>
        <v>2200</v>
      </c>
      <c r="U234" s="678"/>
      <c r="V234" s="678">
        <f t="shared" si="72"/>
        <v>1910</v>
      </c>
      <c r="W234" s="678"/>
      <c r="X234" s="678">
        <f t="shared" si="73"/>
        <v>1850</v>
      </c>
      <c r="Y234" s="678"/>
      <c r="Z234" s="678">
        <f t="shared" si="74"/>
        <v>2120</v>
      </c>
      <c r="AA234" s="678"/>
      <c r="AB234" s="678">
        <f t="shared" si="75"/>
        <v>2180</v>
      </c>
      <c r="AC234" s="678"/>
      <c r="AD234" s="678">
        <f t="shared" si="76"/>
        <v>1980</v>
      </c>
      <c r="AE234" s="678"/>
      <c r="AF234" s="678">
        <f t="shared" si="77"/>
        <v>2140</v>
      </c>
      <c r="AG234" s="678"/>
      <c r="AH234" s="556">
        <f t="shared" si="78"/>
        <v>2040</v>
      </c>
      <c r="AI234" s="556"/>
      <c r="AJ234" s="144" t="s">
        <v>919</v>
      </c>
      <c r="AK234" s="145">
        <v>2042</v>
      </c>
    </row>
    <row r="235" spans="1:37" s="143" customFormat="1" ht="18" customHeight="1">
      <c r="A235" s="151">
        <f t="shared" si="79"/>
        <v>194</v>
      </c>
      <c r="B235" s="691" t="s">
        <v>324</v>
      </c>
      <c r="C235" s="692"/>
      <c r="D235" s="242" t="str">
        <f t="shared" si="67"/>
        <v>~380В</v>
      </c>
      <c r="E235" s="553" t="s">
        <v>212</v>
      </c>
      <c r="F235" s="554"/>
      <c r="G235" s="693"/>
      <c r="H235" s="228" t="s">
        <v>196</v>
      </c>
      <c r="I235" s="242">
        <v>4</v>
      </c>
      <c r="J235" s="556">
        <f t="shared" si="68"/>
        <v>1000</v>
      </c>
      <c r="K235" s="554"/>
      <c r="L235" s="555"/>
      <c r="M235" s="556">
        <v>0.5</v>
      </c>
      <c r="N235" s="556"/>
      <c r="O235" s="556"/>
      <c r="P235" s="678">
        <f t="shared" si="69"/>
        <v>2540</v>
      </c>
      <c r="Q235" s="678"/>
      <c r="R235" s="679">
        <f t="shared" si="70"/>
        <v>1990</v>
      </c>
      <c r="S235" s="680"/>
      <c r="T235" s="678">
        <f t="shared" si="71"/>
        <v>2390</v>
      </c>
      <c r="U235" s="678"/>
      <c r="V235" s="678">
        <f t="shared" si="72"/>
        <v>2080</v>
      </c>
      <c r="W235" s="678"/>
      <c r="X235" s="678">
        <f t="shared" si="73"/>
        <v>2010</v>
      </c>
      <c r="Y235" s="678"/>
      <c r="Z235" s="678">
        <f t="shared" si="74"/>
        <v>2300</v>
      </c>
      <c r="AA235" s="678"/>
      <c r="AB235" s="678">
        <f t="shared" si="75"/>
        <v>2370</v>
      </c>
      <c r="AC235" s="678"/>
      <c r="AD235" s="678">
        <f t="shared" si="76"/>
        <v>2140</v>
      </c>
      <c r="AE235" s="678"/>
      <c r="AF235" s="678">
        <f t="shared" si="77"/>
        <v>2320</v>
      </c>
      <c r="AG235" s="678"/>
      <c r="AH235" s="556">
        <f t="shared" si="78"/>
        <v>2210</v>
      </c>
      <c r="AI235" s="556"/>
      <c r="AJ235" s="144" t="s">
        <v>919</v>
      </c>
      <c r="AK235" s="145">
        <v>2215</v>
      </c>
    </row>
    <row r="236" spans="1:37" s="143" customFormat="1" ht="18" customHeight="1">
      <c r="A236" s="151">
        <f t="shared" si="79"/>
        <v>195</v>
      </c>
      <c r="B236" s="691" t="s">
        <v>325</v>
      </c>
      <c r="C236" s="692"/>
      <c r="D236" s="242" t="str">
        <f t="shared" si="67"/>
        <v>~380В</v>
      </c>
      <c r="E236" s="553" t="s">
        <v>212</v>
      </c>
      <c r="F236" s="554"/>
      <c r="G236" s="693"/>
      <c r="H236" s="228" t="s">
        <v>196</v>
      </c>
      <c r="I236" s="242">
        <v>4</v>
      </c>
      <c r="J236" s="556">
        <f t="shared" si="68"/>
        <v>1000</v>
      </c>
      <c r="K236" s="554"/>
      <c r="L236" s="555"/>
      <c r="M236" s="556">
        <v>0.5</v>
      </c>
      <c r="N236" s="556"/>
      <c r="O236" s="556"/>
      <c r="P236" s="678">
        <f t="shared" si="69"/>
        <v>2700</v>
      </c>
      <c r="Q236" s="678"/>
      <c r="R236" s="679">
        <f t="shared" si="70"/>
        <v>2110</v>
      </c>
      <c r="S236" s="680"/>
      <c r="T236" s="678">
        <f t="shared" si="71"/>
        <v>2540</v>
      </c>
      <c r="U236" s="678"/>
      <c r="V236" s="678">
        <f t="shared" si="72"/>
        <v>2210</v>
      </c>
      <c r="W236" s="678"/>
      <c r="X236" s="678">
        <f t="shared" si="73"/>
        <v>2140</v>
      </c>
      <c r="Y236" s="678"/>
      <c r="Z236" s="678">
        <f t="shared" si="74"/>
        <v>2440</v>
      </c>
      <c r="AA236" s="678"/>
      <c r="AB236" s="678">
        <f t="shared" si="75"/>
        <v>2510</v>
      </c>
      <c r="AC236" s="678"/>
      <c r="AD236" s="678">
        <f t="shared" si="76"/>
        <v>2280</v>
      </c>
      <c r="AE236" s="678"/>
      <c r="AF236" s="678">
        <f t="shared" si="77"/>
        <v>2470</v>
      </c>
      <c r="AG236" s="678"/>
      <c r="AH236" s="556">
        <f t="shared" si="78"/>
        <v>2350</v>
      </c>
      <c r="AI236" s="556"/>
      <c r="AJ236" s="144" t="s">
        <v>919</v>
      </c>
      <c r="AK236" s="145">
        <v>2354</v>
      </c>
    </row>
    <row r="237" spans="1:37" s="143" customFormat="1" ht="18" customHeight="1">
      <c r="A237" s="151">
        <f t="shared" si="79"/>
        <v>196</v>
      </c>
      <c r="B237" s="691" t="s">
        <v>326</v>
      </c>
      <c r="C237" s="692"/>
      <c r="D237" s="242" t="str">
        <f t="shared" si="67"/>
        <v>~380В</v>
      </c>
      <c r="E237" s="553" t="s">
        <v>212</v>
      </c>
      <c r="F237" s="554"/>
      <c r="G237" s="693"/>
      <c r="H237" s="228" t="s">
        <v>196</v>
      </c>
      <c r="I237" s="242">
        <v>4</v>
      </c>
      <c r="J237" s="556">
        <f t="shared" si="68"/>
        <v>1000</v>
      </c>
      <c r="K237" s="554"/>
      <c r="L237" s="555"/>
      <c r="M237" s="556">
        <v>0.5</v>
      </c>
      <c r="N237" s="556"/>
      <c r="O237" s="556"/>
      <c r="P237" s="678">
        <f t="shared" si="69"/>
        <v>1840</v>
      </c>
      <c r="Q237" s="678"/>
      <c r="R237" s="679">
        <f t="shared" si="70"/>
        <v>1440</v>
      </c>
      <c r="S237" s="680"/>
      <c r="T237" s="678">
        <f t="shared" si="71"/>
        <v>1720</v>
      </c>
      <c r="U237" s="678"/>
      <c r="V237" s="678">
        <f t="shared" si="72"/>
        <v>1500</v>
      </c>
      <c r="W237" s="678"/>
      <c r="X237" s="678">
        <f t="shared" si="73"/>
        <v>1450</v>
      </c>
      <c r="Y237" s="678"/>
      <c r="Z237" s="678">
        <f t="shared" si="74"/>
        <v>1660</v>
      </c>
      <c r="AA237" s="678"/>
      <c r="AB237" s="678">
        <f t="shared" si="75"/>
        <v>1710</v>
      </c>
      <c r="AC237" s="678"/>
      <c r="AD237" s="678">
        <f t="shared" si="76"/>
        <v>1550</v>
      </c>
      <c r="AE237" s="678"/>
      <c r="AF237" s="678">
        <f t="shared" si="77"/>
        <v>1680</v>
      </c>
      <c r="AG237" s="678"/>
      <c r="AH237" s="556">
        <f t="shared" si="78"/>
        <v>1600</v>
      </c>
      <c r="AI237" s="556"/>
      <c r="AJ237" s="144" t="s">
        <v>919</v>
      </c>
      <c r="AK237" s="145">
        <v>1600</v>
      </c>
    </row>
    <row r="238" spans="1:37" s="143" customFormat="1" ht="18" customHeight="1">
      <c r="A238" s="151">
        <f t="shared" si="79"/>
        <v>197</v>
      </c>
      <c r="B238" s="691" t="s">
        <v>327</v>
      </c>
      <c r="C238" s="692"/>
      <c r="D238" s="242" t="str">
        <f t="shared" si="67"/>
        <v>~380В</v>
      </c>
      <c r="E238" s="553" t="s">
        <v>212</v>
      </c>
      <c r="F238" s="554"/>
      <c r="G238" s="693"/>
      <c r="H238" s="228" t="s">
        <v>196</v>
      </c>
      <c r="I238" s="242">
        <v>4</v>
      </c>
      <c r="J238" s="556">
        <f t="shared" si="68"/>
        <v>1000</v>
      </c>
      <c r="K238" s="554"/>
      <c r="L238" s="555"/>
      <c r="M238" s="556">
        <v>0.5</v>
      </c>
      <c r="N238" s="556"/>
      <c r="O238" s="556"/>
      <c r="P238" s="678">
        <f t="shared" si="69"/>
        <v>2070</v>
      </c>
      <c r="Q238" s="678"/>
      <c r="R238" s="679">
        <f t="shared" si="70"/>
        <v>1620</v>
      </c>
      <c r="S238" s="680"/>
      <c r="T238" s="678">
        <f t="shared" si="71"/>
        <v>1940</v>
      </c>
      <c r="U238" s="678"/>
      <c r="V238" s="678">
        <f t="shared" si="72"/>
        <v>1690</v>
      </c>
      <c r="W238" s="678"/>
      <c r="X238" s="678">
        <f t="shared" si="73"/>
        <v>1630</v>
      </c>
      <c r="Y238" s="678"/>
      <c r="Z238" s="678">
        <f t="shared" si="74"/>
        <v>1870</v>
      </c>
      <c r="AA238" s="678"/>
      <c r="AB238" s="678">
        <f t="shared" si="75"/>
        <v>1920</v>
      </c>
      <c r="AC238" s="678"/>
      <c r="AD238" s="678">
        <f t="shared" si="76"/>
        <v>1740</v>
      </c>
      <c r="AE238" s="678"/>
      <c r="AF238" s="678">
        <f t="shared" si="77"/>
        <v>1890</v>
      </c>
      <c r="AG238" s="678"/>
      <c r="AH238" s="556">
        <f t="shared" si="78"/>
        <v>1800</v>
      </c>
      <c r="AI238" s="556"/>
      <c r="AJ238" s="144" t="s">
        <v>919</v>
      </c>
      <c r="AK238" s="145">
        <v>1800</v>
      </c>
    </row>
    <row r="239" spans="1:37" s="132" customFormat="1" ht="18" customHeight="1">
      <c r="A239" s="69" t="str">
        <f ca="1">'Протокол №503-2'!A251</f>
        <v>УЭРМ-5 (13÷22 этажи)</v>
      </c>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1"/>
      <c r="AJ239" s="53"/>
      <c r="AK239" s="439"/>
    </row>
    <row r="240" spans="1:37" s="143" customFormat="1" ht="18" customHeight="1">
      <c r="A240" s="151">
        <v>198</v>
      </c>
      <c r="B240" s="691" t="s">
        <v>278</v>
      </c>
      <c r="C240" s="692"/>
      <c r="D240" s="242" t="str">
        <f t="shared" ref="D240:D271" si="80">IF(AJ240="АВС","~380В","~220В")</f>
        <v>~380В</v>
      </c>
      <c r="E240" s="553" t="s">
        <v>212</v>
      </c>
      <c r="F240" s="554"/>
      <c r="G240" s="693"/>
      <c r="H240" s="228" t="s">
        <v>196</v>
      </c>
      <c r="I240" s="242">
        <v>4</v>
      </c>
      <c r="J240" s="556">
        <f t="shared" ref="J240:J271" si="81">IF(I240&gt;16,2500,1000)</f>
        <v>1000</v>
      </c>
      <c r="K240" s="554"/>
      <c r="L240" s="555"/>
      <c r="M240" s="556">
        <v>0.5</v>
      </c>
      <c r="N240" s="556"/>
      <c r="O240" s="556"/>
      <c r="P240" s="678">
        <f t="shared" ref="P240:P271" si="82">IF(AJ240="АВС",TRUNC((AK240+AK240*15/100)/10,0)*10,"-")</f>
        <v>2760</v>
      </c>
      <c r="Q240" s="678"/>
      <c r="R240" s="679">
        <f t="shared" ref="R240:R271" si="83">IF(AJ240="АВС",TRUNC((AK240-AK240*10/100)/10,0)*10,"-")</f>
        <v>2160</v>
      </c>
      <c r="S240" s="680"/>
      <c r="T240" s="678">
        <f t="shared" ref="T240:T271" si="84">IF(AJ240="АВС",TRUNC((AK240+AK240*8/100)/10,0)*10,"-")</f>
        <v>2590</v>
      </c>
      <c r="U240" s="678"/>
      <c r="V240" s="678">
        <f t="shared" ref="V240:V271" si="85">IF(OR(AJ240="АВС",AJ240="А"),TRUNC((AK240-AK240*6/100)/10,0)*10,"-")</f>
        <v>2250</v>
      </c>
      <c r="W240" s="678"/>
      <c r="X240" s="678">
        <f t="shared" ref="X240:X271" si="86">IF(OR(AJ240="АВС",AJ240="В"),TRUNC((AK240-AK240*9/100)/10,0)*10,"-")</f>
        <v>2180</v>
      </c>
      <c r="Y240" s="678"/>
      <c r="Z240" s="678">
        <f t="shared" ref="Z240:Z271" si="87">IF(OR(AJ240="АВС",AJ240="С"),TRUNC((AK240+AK240*4/100)/10,0)*10,"-")</f>
        <v>2490</v>
      </c>
      <c r="AA240" s="678"/>
      <c r="AB240" s="678">
        <f t="shared" ref="AB240:AB271" si="88">IF(OR(AJ240="АВС",AJ240="А"),TRUNC((AK240+AK240*7/100)/10,0)*10,"-")</f>
        <v>2560</v>
      </c>
      <c r="AC240" s="678"/>
      <c r="AD240" s="678">
        <f t="shared" ref="AD240:AD271" si="89">IF(OR(AJ240="АВС",AJ240="В"),TRUNC((AK240-AK240*3/100)/10,0)*10,"-")</f>
        <v>2320</v>
      </c>
      <c r="AE240" s="678"/>
      <c r="AF240" s="678">
        <f t="shared" ref="AF240:AF271" si="90">IF(OR(AJ240="АВС",AJ240="С"),TRUNC((AK240+AK240*5/100)/10,0)*10,"-")</f>
        <v>2520</v>
      </c>
      <c r="AG240" s="678"/>
      <c r="AH240" s="556">
        <f t="shared" ref="AH240:AH271" si="91">TRUNC(AK240/10,0)*10</f>
        <v>2400</v>
      </c>
      <c r="AI240" s="556"/>
      <c r="AJ240" s="144" t="s">
        <v>919</v>
      </c>
      <c r="AK240" s="145">
        <v>2400</v>
      </c>
    </row>
    <row r="241" spans="1:37" s="143" customFormat="1" ht="18" customHeight="1">
      <c r="A241" s="151">
        <f t="shared" ref="A241:A272" si="92">A240+1</f>
        <v>199</v>
      </c>
      <c r="B241" s="691" t="s">
        <v>279</v>
      </c>
      <c r="C241" s="692"/>
      <c r="D241" s="242" t="str">
        <f t="shared" si="80"/>
        <v>~380В</v>
      </c>
      <c r="E241" s="553" t="s">
        <v>212</v>
      </c>
      <c r="F241" s="554"/>
      <c r="G241" s="693"/>
      <c r="H241" s="228" t="s">
        <v>196</v>
      </c>
      <c r="I241" s="242">
        <v>4</v>
      </c>
      <c r="J241" s="556">
        <f t="shared" si="81"/>
        <v>1000</v>
      </c>
      <c r="K241" s="554"/>
      <c r="L241" s="555"/>
      <c r="M241" s="556">
        <v>0.5</v>
      </c>
      <c r="N241" s="556"/>
      <c r="O241" s="556"/>
      <c r="P241" s="678">
        <f t="shared" si="82"/>
        <v>2530</v>
      </c>
      <c r="Q241" s="678"/>
      <c r="R241" s="679">
        <f t="shared" si="83"/>
        <v>1980</v>
      </c>
      <c r="S241" s="680"/>
      <c r="T241" s="678">
        <f t="shared" si="84"/>
        <v>2370</v>
      </c>
      <c r="U241" s="678"/>
      <c r="V241" s="678">
        <f t="shared" si="85"/>
        <v>2060</v>
      </c>
      <c r="W241" s="678"/>
      <c r="X241" s="678">
        <f t="shared" si="86"/>
        <v>2000</v>
      </c>
      <c r="Y241" s="678"/>
      <c r="Z241" s="678">
        <f t="shared" si="87"/>
        <v>2280</v>
      </c>
      <c r="AA241" s="678"/>
      <c r="AB241" s="678">
        <f t="shared" si="88"/>
        <v>2350</v>
      </c>
      <c r="AC241" s="678"/>
      <c r="AD241" s="678">
        <f t="shared" si="89"/>
        <v>2130</v>
      </c>
      <c r="AE241" s="678"/>
      <c r="AF241" s="678">
        <f t="shared" si="90"/>
        <v>2310</v>
      </c>
      <c r="AG241" s="678"/>
      <c r="AH241" s="556">
        <f t="shared" si="91"/>
        <v>2200</v>
      </c>
      <c r="AI241" s="556"/>
      <c r="AJ241" s="144" t="s">
        <v>919</v>
      </c>
      <c r="AK241" s="145">
        <v>2200</v>
      </c>
    </row>
    <row r="242" spans="1:37" s="143" customFormat="1" ht="18" customHeight="1">
      <c r="A242" s="151">
        <f t="shared" si="92"/>
        <v>200</v>
      </c>
      <c r="B242" s="691" t="s">
        <v>280</v>
      </c>
      <c r="C242" s="692"/>
      <c r="D242" s="242" t="str">
        <f t="shared" si="80"/>
        <v>~380В</v>
      </c>
      <c r="E242" s="553" t="s">
        <v>212</v>
      </c>
      <c r="F242" s="554"/>
      <c r="G242" s="693"/>
      <c r="H242" s="228" t="s">
        <v>196</v>
      </c>
      <c r="I242" s="242">
        <v>4</v>
      </c>
      <c r="J242" s="556">
        <f t="shared" si="81"/>
        <v>1000</v>
      </c>
      <c r="K242" s="554"/>
      <c r="L242" s="555"/>
      <c r="M242" s="556">
        <v>0.5</v>
      </c>
      <c r="N242" s="556"/>
      <c r="O242" s="556"/>
      <c r="P242" s="678">
        <f t="shared" si="82"/>
        <v>2580</v>
      </c>
      <c r="Q242" s="678"/>
      <c r="R242" s="679">
        <f t="shared" si="83"/>
        <v>2020</v>
      </c>
      <c r="S242" s="680"/>
      <c r="T242" s="678">
        <f t="shared" si="84"/>
        <v>2430</v>
      </c>
      <c r="U242" s="678"/>
      <c r="V242" s="678">
        <f t="shared" si="85"/>
        <v>2110</v>
      </c>
      <c r="W242" s="678"/>
      <c r="X242" s="678">
        <f t="shared" si="86"/>
        <v>2040</v>
      </c>
      <c r="Y242" s="678"/>
      <c r="Z242" s="678">
        <f t="shared" si="87"/>
        <v>2340</v>
      </c>
      <c r="AA242" s="678"/>
      <c r="AB242" s="678">
        <f t="shared" si="88"/>
        <v>2400</v>
      </c>
      <c r="AC242" s="678"/>
      <c r="AD242" s="678">
        <f t="shared" si="89"/>
        <v>2180</v>
      </c>
      <c r="AE242" s="678"/>
      <c r="AF242" s="678">
        <f t="shared" si="90"/>
        <v>2360</v>
      </c>
      <c r="AG242" s="678"/>
      <c r="AH242" s="556">
        <f t="shared" si="91"/>
        <v>2250</v>
      </c>
      <c r="AI242" s="556"/>
      <c r="AJ242" s="144" t="s">
        <v>919</v>
      </c>
      <c r="AK242" s="145">
        <v>2250</v>
      </c>
    </row>
    <row r="243" spans="1:37" s="143" customFormat="1" ht="18" customHeight="1">
      <c r="A243" s="151">
        <f t="shared" si="92"/>
        <v>201</v>
      </c>
      <c r="B243" s="691" t="s">
        <v>281</v>
      </c>
      <c r="C243" s="692"/>
      <c r="D243" s="242" t="str">
        <f t="shared" si="80"/>
        <v>~380В</v>
      </c>
      <c r="E243" s="553" t="s">
        <v>212</v>
      </c>
      <c r="F243" s="554"/>
      <c r="G243" s="693"/>
      <c r="H243" s="228" t="s">
        <v>196</v>
      </c>
      <c r="I243" s="242">
        <v>4</v>
      </c>
      <c r="J243" s="556">
        <f t="shared" si="81"/>
        <v>1000</v>
      </c>
      <c r="K243" s="554"/>
      <c r="L243" s="555"/>
      <c r="M243" s="556">
        <v>0.5</v>
      </c>
      <c r="N243" s="556"/>
      <c r="O243" s="556"/>
      <c r="P243" s="678">
        <f t="shared" si="82"/>
        <v>2700</v>
      </c>
      <c r="Q243" s="678"/>
      <c r="R243" s="679">
        <f t="shared" si="83"/>
        <v>2110</v>
      </c>
      <c r="S243" s="680"/>
      <c r="T243" s="678">
        <f t="shared" si="84"/>
        <v>2530</v>
      </c>
      <c r="U243" s="678"/>
      <c r="V243" s="678">
        <f t="shared" si="85"/>
        <v>2200</v>
      </c>
      <c r="W243" s="678"/>
      <c r="X243" s="678">
        <f t="shared" si="86"/>
        <v>2130</v>
      </c>
      <c r="Y243" s="678"/>
      <c r="Z243" s="678">
        <f t="shared" si="87"/>
        <v>2440</v>
      </c>
      <c r="AA243" s="678"/>
      <c r="AB243" s="678">
        <f t="shared" si="88"/>
        <v>2510</v>
      </c>
      <c r="AC243" s="678"/>
      <c r="AD243" s="678">
        <f t="shared" si="89"/>
        <v>2270</v>
      </c>
      <c r="AE243" s="678"/>
      <c r="AF243" s="678">
        <f t="shared" si="90"/>
        <v>2460</v>
      </c>
      <c r="AG243" s="678"/>
      <c r="AH243" s="556">
        <f t="shared" si="91"/>
        <v>2350</v>
      </c>
      <c r="AI243" s="556"/>
      <c r="AJ243" s="144" t="s">
        <v>919</v>
      </c>
      <c r="AK243" s="145">
        <v>2350</v>
      </c>
    </row>
    <row r="244" spans="1:37" s="143" customFormat="1" ht="18" customHeight="1">
      <c r="A244" s="151">
        <f t="shared" si="92"/>
        <v>202</v>
      </c>
      <c r="B244" s="691" t="s">
        <v>282</v>
      </c>
      <c r="C244" s="692"/>
      <c r="D244" s="242" t="str">
        <f t="shared" si="80"/>
        <v>~380В</v>
      </c>
      <c r="E244" s="553" t="s">
        <v>212</v>
      </c>
      <c r="F244" s="554"/>
      <c r="G244" s="693"/>
      <c r="H244" s="228" t="s">
        <v>196</v>
      </c>
      <c r="I244" s="242">
        <v>4</v>
      </c>
      <c r="J244" s="556">
        <f t="shared" si="81"/>
        <v>1000</v>
      </c>
      <c r="K244" s="554"/>
      <c r="L244" s="555"/>
      <c r="M244" s="556">
        <v>0.5</v>
      </c>
      <c r="N244" s="556"/>
      <c r="O244" s="556"/>
      <c r="P244" s="678">
        <f t="shared" si="82"/>
        <v>2470</v>
      </c>
      <c r="Q244" s="678"/>
      <c r="R244" s="679">
        <f t="shared" si="83"/>
        <v>1930</v>
      </c>
      <c r="S244" s="680"/>
      <c r="T244" s="678">
        <f t="shared" si="84"/>
        <v>2320</v>
      </c>
      <c r="U244" s="678"/>
      <c r="V244" s="678">
        <f t="shared" si="85"/>
        <v>2020</v>
      </c>
      <c r="W244" s="678"/>
      <c r="X244" s="678">
        <f t="shared" si="86"/>
        <v>1950</v>
      </c>
      <c r="Y244" s="678"/>
      <c r="Z244" s="678">
        <f t="shared" si="87"/>
        <v>2230</v>
      </c>
      <c r="AA244" s="678"/>
      <c r="AB244" s="678">
        <f t="shared" si="88"/>
        <v>2300</v>
      </c>
      <c r="AC244" s="678"/>
      <c r="AD244" s="678">
        <f t="shared" si="89"/>
        <v>2080</v>
      </c>
      <c r="AE244" s="678"/>
      <c r="AF244" s="678">
        <f t="shared" si="90"/>
        <v>2250</v>
      </c>
      <c r="AG244" s="678"/>
      <c r="AH244" s="556">
        <f t="shared" si="91"/>
        <v>2150</v>
      </c>
      <c r="AI244" s="556"/>
      <c r="AJ244" s="144" t="s">
        <v>919</v>
      </c>
      <c r="AK244" s="145">
        <v>2150</v>
      </c>
    </row>
    <row r="245" spans="1:37" s="143" customFormat="1" ht="18" customHeight="1">
      <c r="A245" s="151">
        <f t="shared" si="92"/>
        <v>203</v>
      </c>
      <c r="B245" s="691" t="s">
        <v>283</v>
      </c>
      <c r="C245" s="692"/>
      <c r="D245" s="242" t="str">
        <f t="shared" si="80"/>
        <v>~380В</v>
      </c>
      <c r="E245" s="553" t="s">
        <v>212</v>
      </c>
      <c r="F245" s="554"/>
      <c r="G245" s="693"/>
      <c r="H245" s="228" t="s">
        <v>196</v>
      </c>
      <c r="I245" s="242">
        <v>4</v>
      </c>
      <c r="J245" s="556">
        <f t="shared" si="81"/>
        <v>1000</v>
      </c>
      <c r="K245" s="554"/>
      <c r="L245" s="555"/>
      <c r="M245" s="556">
        <v>0.5</v>
      </c>
      <c r="N245" s="556"/>
      <c r="O245" s="556"/>
      <c r="P245" s="678">
        <f t="shared" si="82"/>
        <v>2250</v>
      </c>
      <c r="Q245" s="678"/>
      <c r="R245" s="679">
        <f t="shared" si="83"/>
        <v>1760</v>
      </c>
      <c r="S245" s="680"/>
      <c r="T245" s="678">
        <f t="shared" si="84"/>
        <v>2120</v>
      </c>
      <c r="U245" s="678"/>
      <c r="V245" s="678">
        <f t="shared" si="85"/>
        <v>1840</v>
      </c>
      <c r="W245" s="678"/>
      <c r="X245" s="678">
        <f t="shared" si="86"/>
        <v>1780</v>
      </c>
      <c r="Y245" s="678"/>
      <c r="Z245" s="678">
        <f t="shared" si="87"/>
        <v>2040</v>
      </c>
      <c r="AA245" s="678"/>
      <c r="AB245" s="678">
        <f t="shared" si="88"/>
        <v>2100</v>
      </c>
      <c r="AC245" s="678"/>
      <c r="AD245" s="678">
        <f t="shared" si="89"/>
        <v>1900</v>
      </c>
      <c r="AE245" s="678"/>
      <c r="AF245" s="678">
        <f t="shared" si="90"/>
        <v>2060</v>
      </c>
      <c r="AG245" s="678"/>
      <c r="AH245" s="556">
        <f t="shared" si="91"/>
        <v>1960</v>
      </c>
      <c r="AI245" s="556"/>
      <c r="AJ245" s="144" t="s">
        <v>919</v>
      </c>
      <c r="AK245" s="145">
        <v>1963</v>
      </c>
    </row>
    <row r="246" spans="1:37" s="143" customFormat="1" ht="18" customHeight="1">
      <c r="A246" s="151">
        <f t="shared" si="92"/>
        <v>204</v>
      </c>
      <c r="B246" s="691" t="s">
        <v>284</v>
      </c>
      <c r="C246" s="692"/>
      <c r="D246" s="242" t="str">
        <f t="shared" si="80"/>
        <v>~380В</v>
      </c>
      <c r="E246" s="553" t="s">
        <v>212</v>
      </c>
      <c r="F246" s="554"/>
      <c r="G246" s="693"/>
      <c r="H246" s="228" t="s">
        <v>196</v>
      </c>
      <c r="I246" s="242">
        <v>4</v>
      </c>
      <c r="J246" s="556">
        <f t="shared" si="81"/>
        <v>1000</v>
      </c>
      <c r="K246" s="554"/>
      <c r="L246" s="555"/>
      <c r="M246" s="556">
        <v>0.5</v>
      </c>
      <c r="N246" s="556"/>
      <c r="O246" s="556"/>
      <c r="P246" s="678">
        <f t="shared" si="82"/>
        <v>2010</v>
      </c>
      <c r="Q246" s="678"/>
      <c r="R246" s="679">
        <f t="shared" si="83"/>
        <v>1570</v>
      </c>
      <c r="S246" s="680"/>
      <c r="T246" s="678">
        <f t="shared" si="84"/>
        <v>1890</v>
      </c>
      <c r="U246" s="678"/>
      <c r="V246" s="678">
        <f t="shared" si="85"/>
        <v>1640</v>
      </c>
      <c r="W246" s="678"/>
      <c r="X246" s="678">
        <f t="shared" si="86"/>
        <v>1590</v>
      </c>
      <c r="Y246" s="678"/>
      <c r="Z246" s="678">
        <f t="shared" si="87"/>
        <v>1820</v>
      </c>
      <c r="AA246" s="678"/>
      <c r="AB246" s="678">
        <f t="shared" si="88"/>
        <v>1870</v>
      </c>
      <c r="AC246" s="678"/>
      <c r="AD246" s="678">
        <f t="shared" si="89"/>
        <v>1690</v>
      </c>
      <c r="AE246" s="678"/>
      <c r="AF246" s="678">
        <f t="shared" si="90"/>
        <v>1830</v>
      </c>
      <c r="AG246" s="678"/>
      <c r="AH246" s="556">
        <f t="shared" si="91"/>
        <v>1750</v>
      </c>
      <c r="AI246" s="556"/>
      <c r="AJ246" s="144" t="s">
        <v>919</v>
      </c>
      <c r="AK246" s="145">
        <v>1752</v>
      </c>
    </row>
    <row r="247" spans="1:37" s="143" customFormat="1" ht="18" customHeight="1">
      <c r="A247" s="151">
        <f t="shared" si="92"/>
        <v>205</v>
      </c>
      <c r="B247" s="691" t="s">
        <v>285</v>
      </c>
      <c r="C247" s="692"/>
      <c r="D247" s="242" t="str">
        <f t="shared" si="80"/>
        <v>~380В</v>
      </c>
      <c r="E247" s="553" t="s">
        <v>212</v>
      </c>
      <c r="F247" s="554"/>
      <c r="G247" s="693"/>
      <c r="H247" s="228" t="s">
        <v>196</v>
      </c>
      <c r="I247" s="242">
        <v>4</v>
      </c>
      <c r="J247" s="556">
        <f t="shared" si="81"/>
        <v>1000</v>
      </c>
      <c r="K247" s="554"/>
      <c r="L247" s="555"/>
      <c r="M247" s="556">
        <v>0.5</v>
      </c>
      <c r="N247" s="556"/>
      <c r="O247" s="556"/>
      <c r="P247" s="678">
        <f t="shared" si="82"/>
        <v>2380</v>
      </c>
      <c r="Q247" s="678"/>
      <c r="R247" s="679">
        <f t="shared" si="83"/>
        <v>1860</v>
      </c>
      <c r="S247" s="680"/>
      <c r="T247" s="678">
        <f t="shared" si="84"/>
        <v>2230</v>
      </c>
      <c r="U247" s="678"/>
      <c r="V247" s="678">
        <f t="shared" si="85"/>
        <v>1940</v>
      </c>
      <c r="W247" s="678"/>
      <c r="X247" s="678">
        <f t="shared" si="86"/>
        <v>1880</v>
      </c>
      <c r="Y247" s="678"/>
      <c r="Z247" s="678">
        <f t="shared" si="87"/>
        <v>2150</v>
      </c>
      <c r="AA247" s="678"/>
      <c r="AB247" s="678">
        <f t="shared" si="88"/>
        <v>2210</v>
      </c>
      <c r="AC247" s="678"/>
      <c r="AD247" s="678">
        <f t="shared" si="89"/>
        <v>2000</v>
      </c>
      <c r="AE247" s="678"/>
      <c r="AF247" s="678">
        <f t="shared" si="90"/>
        <v>2170</v>
      </c>
      <c r="AG247" s="678"/>
      <c r="AH247" s="556">
        <f t="shared" si="91"/>
        <v>2070</v>
      </c>
      <c r="AI247" s="556"/>
      <c r="AJ247" s="144" t="s">
        <v>919</v>
      </c>
      <c r="AK247" s="145">
        <v>2070</v>
      </c>
    </row>
    <row r="248" spans="1:37" s="143" customFormat="1" ht="18" customHeight="1">
      <c r="A248" s="151">
        <f t="shared" si="92"/>
        <v>206</v>
      </c>
      <c r="B248" s="691" t="s">
        <v>286</v>
      </c>
      <c r="C248" s="692"/>
      <c r="D248" s="242" t="str">
        <f t="shared" si="80"/>
        <v>~380В</v>
      </c>
      <c r="E248" s="553" t="s">
        <v>212</v>
      </c>
      <c r="F248" s="554"/>
      <c r="G248" s="693"/>
      <c r="H248" s="228" t="s">
        <v>196</v>
      </c>
      <c r="I248" s="242">
        <v>4</v>
      </c>
      <c r="J248" s="556">
        <f t="shared" si="81"/>
        <v>1000</v>
      </c>
      <c r="K248" s="554"/>
      <c r="L248" s="555"/>
      <c r="M248" s="556">
        <v>0.5</v>
      </c>
      <c r="N248" s="556"/>
      <c r="O248" s="556"/>
      <c r="P248" s="678">
        <f t="shared" si="82"/>
        <v>1670</v>
      </c>
      <c r="Q248" s="678"/>
      <c r="R248" s="679">
        <f t="shared" si="83"/>
        <v>1310</v>
      </c>
      <c r="S248" s="680"/>
      <c r="T248" s="678">
        <f t="shared" si="84"/>
        <v>1570</v>
      </c>
      <c r="U248" s="678"/>
      <c r="V248" s="678">
        <f t="shared" si="85"/>
        <v>1360</v>
      </c>
      <c r="W248" s="678"/>
      <c r="X248" s="678">
        <f t="shared" si="86"/>
        <v>1320</v>
      </c>
      <c r="Y248" s="678"/>
      <c r="Z248" s="678">
        <f t="shared" si="87"/>
        <v>1510</v>
      </c>
      <c r="AA248" s="678"/>
      <c r="AB248" s="678">
        <f t="shared" si="88"/>
        <v>1550</v>
      </c>
      <c r="AC248" s="678"/>
      <c r="AD248" s="678">
        <f t="shared" si="89"/>
        <v>1410</v>
      </c>
      <c r="AE248" s="678"/>
      <c r="AF248" s="678">
        <f t="shared" si="90"/>
        <v>1520</v>
      </c>
      <c r="AG248" s="678"/>
      <c r="AH248" s="556">
        <f t="shared" si="91"/>
        <v>1450</v>
      </c>
      <c r="AI248" s="556"/>
      <c r="AJ248" s="144" t="s">
        <v>919</v>
      </c>
      <c r="AK248" s="145">
        <v>1456</v>
      </c>
    </row>
    <row r="249" spans="1:37" s="143" customFormat="1" ht="18" customHeight="1">
      <c r="A249" s="151">
        <f t="shared" si="92"/>
        <v>207</v>
      </c>
      <c r="B249" s="691" t="s">
        <v>287</v>
      </c>
      <c r="C249" s="692"/>
      <c r="D249" s="242" t="str">
        <f t="shared" si="80"/>
        <v>~380В</v>
      </c>
      <c r="E249" s="553" t="s">
        <v>212</v>
      </c>
      <c r="F249" s="554"/>
      <c r="G249" s="693"/>
      <c r="H249" s="228" t="s">
        <v>196</v>
      </c>
      <c r="I249" s="242">
        <v>4</v>
      </c>
      <c r="J249" s="556">
        <f t="shared" si="81"/>
        <v>1000</v>
      </c>
      <c r="K249" s="554"/>
      <c r="L249" s="555"/>
      <c r="M249" s="556">
        <v>0.5</v>
      </c>
      <c r="N249" s="556"/>
      <c r="O249" s="556"/>
      <c r="P249" s="678">
        <f t="shared" si="82"/>
        <v>2240</v>
      </c>
      <c r="Q249" s="678"/>
      <c r="R249" s="679">
        <f t="shared" si="83"/>
        <v>1750</v>
      </c>
      <c r="S249" s="680"/>
      <c r="T249" s="678">
        <f t="shared" si="84"/>
        <v>2100</v>
      </c>
      <c r="U249" s="678"/>
      <c r="V249" s="678">
        <f t="shared" si="85"/>
        <v>1830</v>
      </c>
      <c r="W249" s="678"/>
      <c r="X249" s="678">
        <f t="shared" si="86"/>
        <v>1770</v>
      </c>
      <c r="Y249" s="678"/>
      <c r="Z249" s="678">
        <f t="shared" si="87"/>
        <v>2030</v>
      </c>
      <c r="AA249" s="678"/>
      <c r="AB249" s="678">
        <f t="shared" si="88"/>
        <v>2080</v>
      </c>
      <c r="AC249" s="678"/>
      <c r="AD249" s="678">
        <f t="shared" si="89"/>
        <v>1890</v>
      </c>
      <c r="AE249" s="678"/>
      <c r="AF249" s="678">
        <f t="shared" si="90"/>
        <v>2040</v>
      </c>
      <c r="AG249" s="678"/>
      <c r="AH249" s="556">
        <f t="shared" si="91"/>
        <v>1950</v>
      </c>
      <c r="AI249" s="556"/>
      <c r="AJ249" s="144" t="s">
        <v>919</v>
      </c>
      <c r="AK249" s="145">
        <v>1952</v>
      </c>
    </row>
    <row r="250" spans="1:37" s="143" customFormat="1" ht="18" customHeight="1">
      <c r="A250" s="151">
        <f t="shared" si="92"/>
        <v>208</v>
      </c>
      <c r="B250" s="691" t="s">
        <v>288</v>
      </c>
      <c r="C250" s="692"/>
      <c r="D250" s="242" t="str">
        <f t="shared" si="80"/>
        <v>~380В</v>
      </c>
      <c r="E250" s="553" t="s">
        <v>212</v>
      </c>
      <c r="F250" s="554"/>
      <c r="G250" s="693"/>
      <c r="H250" s="228" t="s">
        <v>196</v>
      </c>
      <c r="I250" s="242">
        <v>4</v>
      </c>
      <c r="J250" s="556">
        <f t="shared" si="81"/>
        <v>1000</v>
      </c>
      <c r="K250" s="554"/>
      <c r="L250" s="555"/>
      <c r="M250" s="556">
        <v>0.5</v>
      </c>
      <c r="N250" s="556"/>
      <c r="O250" s="556"/>
      <c r="P250" s="678">
        <f t="shared" si="82"/>
        <v>1630</v>
      </c>
      <c r="Q250" s="678"/>
      <c r="R250" s="679">
        <f t="shared" si="83"/>
        <v>1280</v>
      </c>
      <c r="S250" s="680"/>
      <c r="T250" s="678">
        <f t="shared" si="84"/>
        <v>1530</v>
      </c>
      <c r="U250" s="678"/>
      <c r="V250" s="678">
        <f t="shared" si="85"/>
        <v>1330</v>
      </c>
      <c r="W250" s="678"/>
      <c r="X250" s="678">
        <f t="shared" si="86"/>
        <v>1290</v>
      </c>
      <c r="Y250" s="678"/>
      <c r="Z250" s="678">
        <f t="shared" si="87"/>
        <v>1480</v>
      </c>
      <c r="AA250" s="678"/>
      <c r="AB250" s="678">
        <f t="shared" si="88"/>
        <v>1520</v>
      </c>
      <c r="AC250" s="678"/>
      <c r="AD250" s="678">
        <f t="shared" si="89"/>
        <v>1380</v>
      </c>
      <c r="AE250" s="678"/>
      <c r="AF250" s="678">
        <f t="shared" si="90"/>
        <v>1490</v>
      </c>
      <c r="AG250" s="678"/>
      <c r="AH250" s="556">
        <f t="shared" si="91"/>
        <v>1420</v>
      </c>
      <c r="AI250" s="556"/>
      <c r="AJ250" s="144" t="s">
        <v>919</v>
      </c>
      <c r="AK250" s="145">
        <v>1425</v>
      </c>
    </row>
    <row r="251" spans="1:37" s="143" customFormat="1" ht="18" customHeight="1">
      <c r="A251" s="151">
        <f t="shared" si="92"/>
        <v>209</v>
      </c>
      <c r="B251" s="691" t="s">
        <v>289</v>
      </c>
      <c r="C251" s="692"/>
      <c r="D251" s="242" t="str">
        <f t="shared" si="80"/>
        <v>~380В</v>
      </c>
      <c r="E251" s="553" t="s">
        <v>212</v>
      </c>
      <c r="F251" s="554"/>
      <c r="G251" s="693"/>
      <c r="H251" s="228" t="s">
        <v>196</v>
      </c>
      <c r="I251" s="242">
        <v>4</v>
      </c>
      <c r="J251" s="556">
        <f t="shared" si="81"/>
        <v>1000</v>
      </c>
      <c r="K251" s="554"/>
      <c r="L251" s="555"/>
      <c r="M251" s="556">
        <v>0.5</v>
      </c>
      <c r="N251" s="556"/>
      <c r="O251" s="556"/>
      <c r="P251" s="678">
        <f t="shared" si="82"/>
        <v>2810</v>
      </c>
      <c r="Q251" s="678"/>
      <c r="R251" s="679">
        <f t="shared" si="83"/>
        <v>2200</v>
      </c>
      <c r="S251" s="680"/>
      <c r="T251" s="678">
        <f t="shared" si="84"/>
        <v>2640</v>
      </c>
      <c r="U251" s="678"/>
      <c r="V251" s="678">
        <f t="shared" si="85"/>
        <v>2300</v>
      </c>
      <c r="W251" s="678"/>
      <c r="X251" s="678">
        <f t="shared" si="86"/>
        <v>2220</v>
      </c>
      <c r="Y251" s="678"/>
      <c r="Z251" s="678">
        <f t="shared" si="87"/>
        <v>2540</v>
      </c>
      <c r="AA251" s="678"/>
      <c r="AB251" s="678">
        <f t="shared" si="88"/>
        <v>2620</v>
      </c>
      <c r="AC251" s="678"/>
      <c r="AD251" s="678">
        <f t="shared" si="89"/>
        <v>2370</v>
      </c>
      <c r="AE251" s="678"/>
      <c r="AF251" s="678">
        <f t="shared" si="90"/>
        <v>2570</v>
      </c>
      <c r="AG251" s="678"/>
      <c r="AH251" s="556">
        <f t="shared" si="91"/>
        <v>2450</v>
      </c>
      <c r="AI251" s="556"/>
      <c r="AJ251" s="144" t="s">
        <v>919</v>
      </c>
      <c r="AK251" s="145">
        <v>2450</v>
      </c>
    </row>
    <row r="252" spans="1:37" s="143" customFormat="1" ht="18" customHeight="1">
      <c r="A252" s="151">
        <f t="shared" si="92"/>
        <v>210</v>
      </c>
      <c r="B252" s="691" t="s">
        <v>290</v>
      </c>
      <c r="C252" s="692"/>
      <c r="D252" s="242" t="str">
        <f t="shared" si="80"/>
        <v>~380В</v>
      </c>
      <c r="E252" s="553" t="s">
        <v>212</v>
      </c>
      <c r="F252" s="554"/>
      <c r="G252" s="693"/>
      <c r="H252" s="228" t="s">
        <v>196</v>
      </c>
      <c r="I252" s="242">
        <v>4</v>
      </c>
      <c r="J252" s="556">
        <f t="shared" si="81"/>
        <v>1000</v>
      </c>
      <c r="K252" s="554"/>
      <c r="L252" s="555"/>
      <c r="M252" s="556">
        <v>0.5</v>
      </c>
      <c r="N252" s="556"/>
      <c r="O252" s="556"/>
      <c r="P252" s="678">
        <f t="shared" si="82"/>
        <v>2360</v>
      </c>
      <c r="Q252" s="678"/>
      <c r="R252" s="679">
        <f t="shared" si="83"/>
        <v>1850</v>
      </c>
      <c r="S252" s="680"/>
      <c r="T252" s="678">
        <f t="shared" si="84"/>
        <v>2220</v>
      </c>
      <c r="U252" s="678"/>
      <c r="V252" s="678">
        <f t="shared" si="85"/>
        <v>1930</v>
      </c>
      <c r="W252" s="678"/>
      <c r="X252" s="678">
        <f t="shared" si="86"/>
        <v>1870</v>
      </c>
      <c r="Y252" s="678"/>
      <c r="Z252" s="678">
        <f t="shared" si="87"/>
        <v>2140</v>
      </c>
      <c r="AA252" s="678"/>
      <c r="AB252" s="678">
        <f t="shared" si="88"/>
        <v>2200</v>
      </c>
      <c r="AC252" s="678"/>
      <c r="AD252" s="678">
        <f t="shared" si="89"/>
        <v>1990</v>
      </c>
      <c r="AE252" s="678"/>
      <c r="AF252" s="678">
        <f t="shared" si="90"/>
        <v>2160</v>
      </c>
      <c r="AG252" s="678"/>
      <c r="AH252" s="556">
        <f t="shared" si="91"/>
        <v>2060</v>
      </c>
      <c r="AI252" s="556"/>
      <c r="AJ252" s="144" t="s">
        <v>919</v>
      </c>
      <c r="AK252" s="145">
        <v>2060</v>
      </c>
    </row>
    <row r="253" spans="1:37" s="143" customFormat="1" ht="18" customHeight="1">
      <c r="A253" s="151">
        <f t="shared" si="92"/>
        <v>211</v>
      </c>
      <c r="B253" s="691" t="s">
        <v>291</v>
      </c>
      <c r="C253" s="692"/>
      <c r="D253" s="242" t="str">
        <f t="shared" si="80"/>
        <v>~380В</v>
      </c>
      <c r="E253" s="553" t="s">
        <v>212</v>
      </c>
      <c r="F253" s="554"/>
      <c r="G253" s="693"/>
      <c r="H253" s="228" t="s">
        <v>196</v>
      </c>
      <c r="I253" s="242">
        <v>4</v>
      </c>
      <c r="J253" s="556">
        <f t="shared" si="81"/>
        <v>1000</v>
      </c>
      <c r="K253" s="554"/>
      <c r="L253" s="555"/>
      <c r="M253" s="556">
        <v>0.5</v>
      </c>
      <c r="N253" s="556"/>
      <c r="O253" s="556"/>
      <c r="P253" s="678">
        <f t="shared" si="82"/>
        <v>2300</v>
      </c>
      <c r="Q253" s="678"/>
      <c r="R253" s="679">
        <f t="shared" si="83"/>
        <v>1800</v>
      </c>
      <c r="S253" s="680"/>
      <c r="T253" s="678">
        <f t="shared" si="84"/>
        <v>2160</v>
      </c>
      <c r="U253" s="678"/>
      <c r="V253" s="678">
        <f t="shared" si="85"/>
        <v>1880</v>
      </c>
      <c r="W253" s="678"/>
      <c r="X253" s="678">
        <f t="shared" si="86"/>
        <v>1820</v>
      </c>
      <c r="Y253" s="678"/>
      <c r="Z253" s="678">
        <f t="shared" si="87"/>
        <v>2080</v>
      </c>
      <c r="AA253" s="678"/>
      <c r="AB253" s="678">
        <f t="shared" si="88"/>
        <v>2140</v>
      </c>
      <c r="AC253" s="678"/>
      <c r="AD253" s="678">
        <f t="shared" si="89"/>
        <v>1940</v>
      </c>
      <c r="AE253" s="678"/>
      <c r="AF253" s="678">
        <f t="shared" si="90"/>
        <v>2100</v>
      </c>
      <c r="AG253" s="678"/>
      <c r="AH253" s="556">
        <f t="shared" si="91"/>
        <v>2000</v>
      </c>
      <c r="AI253" s="556"/>
      <c r="AJ253" s="144" t="s">
        <v>919</v>
      </c>
      <c r="AK253" s="145">
        <v>2003</v>
      </c>
    </row>
    <row r="254" spans="1:37" s="143" customFormat="1" ht="18" customHeight="1">
      <c r="A254" s="151">
        <f t="shared" si="92"/>
        <v>212</v>
      </c>
      <c r="B254" s="691" t="s">
        <v>292</v>
      </c>
      <c r="C254" s="692"/>
      <c r="D254" s="242" t="str">
        <f t="shared" si="80"/>
        <v>~380В</v>
      </c>
      <c r="E254" s="553" t="s">
        <v>212</v>
      </c>
      <c r="F254" s="554"/>
      <c r="G254" s="693"/>
      <c r="H254" s="228" t="s">
        <v>196</v>
      </c>
      <c r="I254" s="242">
        <v>4</v>
      </c>
      <c r="J254" s="556">
        <f t="shared" si="81"/>
        <v>1000</v>
      </c>
      <c r="K254" s="554"/>
      <c r="L254" s="555"/>
      <c r="M254" s="556">
        <v>0.5</v>
      </c>
      <c r="N254" s="556"/>
      <c r="O254" s="556"/>
      <c r="P254" s="678">
        <f t="shared" si="82"/>
        <v>240</v>
      </c>
      <c r="Q254" s="678"/>
      <c r="R254" s="679">
        <f t="shared" si="83"/>
        <v>180</v>
      </c>
      <c r="S254" s="680"/>
      <c r="T254" s="678">
        <f t="shared" si="84"/>
        <v>220</v>
      </c>
      <c r="U254" s="678"/>
      <c r="V254" s="678">
        <f t="shared" si="85"/>
        <v>190</v>
      </c>
      <c r="W254" s="678"/>
      <c r="X254" s="678">
        <f t="shared" si="86"/>
        <v>190</v>
      </c>
      <c r="Y254" s="678"/>
      <c r="Z254" s="678">
        <f t="shared" si="87"/>
        <v>210</v>
      </c>
      <c r="AA254" s="678"/>
      <c r="AB254" s="678">
        <f t="shared" si="88"/>
        <v>220</v>
      </c>
      <c r="AC254" s="678"/>
      <c r="AD254" s="678">
        <f t="shared" si="89"/>
        <v>200</v>
      </c>
      <c r="AE254" s="678"/>
      <c r="AF254" s="678">
        <f t="shared" si="90"/>
        <v>220</v>
      </c>
      <c r="AG254" s="678"/>
      <c r="AH254" s="556">
        <f t="shared" si="91"/>
        <v>210</v>
      </c>
      <c r="AI254" s="556"/>
      <c r="AJ254" s="144" t="s">
        <v>919</v>
      </c>
      <c r="AK254" s="145">
        <v>211</v>
      </c>
    </row>
    <row r="255" spans="1:37" s="143" customFormat="1" ht="18" customHeight="1">
      <c r="A255" s="151">
        <f t="shared" si="92"/>
        <v>213</v>
      </c>
      <c r="B255" s="691" t="s">
        <v>293</v>
      </c>
      <c r="C255" s="692"/>
      <c r="D255" s="242" t="str">
        <f t="shared" si="80"/>
        <v>~380В</v>
      </c>
      <c r="E255" s="553" t="s">
        <v>212</v>
      </c>
      <c r="F255" s="554"/>
      <c r="G255" s="693"/>
      <c r="H255" s="228" t="s">
        <v>196</v>
      </c>
      <c r="I255" s="242">
        <v>4</v>
      </c>
      <c r="J255" s="556">
        <f t="shared" si="81"/>
        <v>1000</v>
      </c>
      <c r="K255" s="554"/>
      <c r="L255" s="555"/>
      <c r="M255" s="556">
        <v>0.5</v>
      </c>
      <c r="N255" s="556"/>
      <c r="O255" s="556"/>
      <c r="P255" s="678">
        <f t="shared" si="82"/>
        <v>2640</v>
      </c>
      <c r="Q255" s="678"/>
      <c r="R255" s="679">
        <f t="shared" si="83"/>
        <v>2070</v>
      </c>
      <c r="S255" s="680"/>
      <c r="T255" s="678">
        <f t="shared" si="84"/>
        <v>2480</v>
      </c>
      <c r="U255" s="678"/>
      <c r="V255" s="678">
        <f t="shared" si="85"/>
        <v>2160</v>
      </c>
      <c r="W255" s="678"/>
      <c r="X255" s="678">
        <f t="shared" si="86"/>
        <v>2090</v>
      </c>
      <c r="Y255" s="678"/>
      <c r="Z255" s="678">
        <f t="shared" si="87"/>
        <v>2390</v>
      </c>
      <c r="AA255" s="678"/>
      <c r="AB255" s="678">
        <f t="shared" si="88"/>
        <v>2460</v>
      </c>
      <c r="AC255" s="678"/>
      <c r="AD255" s="678">
        <f t="shared" si="89"/>
        <v>2230</v>
      </c>
      <c r="AE255" s="678"/>
      <c r="AF255" s="678">
        <f t="shared" si="90"/>
        <v>2410</v>
      </c>
      <c r="AG255" s="678"/>
      <c r="AH255" s="556">
        <f t="shared" si="91"/>
        <v>2300</v>
      </c>
      <c r="AI255" s="556"/>
      <c r="AJ255" s="144" t="s">
        <v>919</v>
      </c>
      <c r="AK255" s="145">
        <v>2300</v>
      </c>
    </row>
    <row r="256" spans="1:37" s="143" customFormat="1" ht="18" customHeight="1">
      <c r="A256" s="151">
        <f t="shared" si="92"/>
        <v>214</v>
      </c>
      <c r="B256" s="691" t="s">
        <v>294</v>
      </c>
      <c r="C256" s="692"/>
      <c r="D256" s="242" t="str">
        <f t="shared" si="80"/>
        <v>~380В</v>
      </c>
      <c r="E256" s="553" t="s">
        <v>212</v>
      </c>
      <c r="F256" s="554"/>
      <c r="G256" s="693"/>
      <c r="H256" s="228" t="s">
        <v>196</v>
      </c>
      <c r="I256" s="242">
        <v>4</v>
      </c>
      <c r="J256" s="556">
        <f t="shared" si="81"/>
        <v>1000</v>
      </c>
      <c r="K256" s="554"/>
      <c r="L256" s="555"/>
      <c r="M256" s="556">
        <v>0.5</v>
      </c>
      <c r="N256" s="556"/>
      <c r="O256" s="556"/>
      <c r="P256" s="678">
        <f t="shared" si="82"/>
        <v>2580</v>
      </c>
      <c r="Q256" s="678"/>
      <c r="R256" s="679">
        <f t="shared" si="83"/>
        <v>2020</v>
      </c>
      <c r="S256" s="680"/>
      <c r="T256" s="678">
        <f t="shared" si="84"/>
        <v>2430</v>
      </c>
      <c r="U256" s="678"/>
      <c r="V256" s="678">
        <f t="shared" si="85"/>
        <v>2110</v>
      </c>
      <c r="W256" s="678"/>
      <c r="X256" s="678">
        <f t="shared" si="86"/>
        <v>2040</v>
      </c>
      <c r="Y256" s="678"/>
      <c r="Z256" s="678">
        <f t="shared" si="87"/>
        <v>2340</v>
      </c>
      <c r="AA256" s="678"/>
      <c r="AB256" s="678">
        <f t="shared" si="88"/>
        <v>2400</v>
      </c>
      <c r="AC256" s="678"/>
      <c r="AD256" s="678">
        <f t="shared" si="89"/>
        <v>2180</v>
      </c>
      <c r="AE256" s="678"/>
      <c r="AF256" s="678">
        <f t="shared" si="90"/>
        <v>2360</v>
      </c>
      <c r="AG256" s="678"/>
      <c r="AH256" s="556">
        <f t="shared" si="91"/>
        <v>2250</v>
      </c>
      <c r="AI256" s="556"/>
      <c r="AJ256" s="144" t="s">
        <v>919</v>
      </c>
      <c r="AK256" s="145">
        <v>2250</v>
      </c>
    </row>
    <row r="257" spans="1:37" s="143" customFormat="1" ht="18" customHeight="1">
      <c r="A257" s="151">
        <f t="shared" si="92"/>
        <v>215</v>
      </c>
      <c r="B257" s="691" t="s">
        <v>295</v>
      </c>
      <c r="C257" s="692"/>
      <c r="D257" s="242" t="str">
        <f t="shared" si="80"/>
        <v>~380В</v>
      </c>
      <c r="E257" s="553" t="s">
        <v>212</v>
      </c>
      <c r="F257" s="554"/>
      <c r="G257" s="693"/>
      <c r="H257" s="228" t="s">
        <v>196</v>
      </c>
      <c r="I257" s="242">
        <v>4</v>
      </c>
      <c r="J257" s="556">
        <f t="shared" si="81"/>
        <v>1000</v>
      </c>
      <c r="K257" s="554"/>
      <c r="L257" s="555"/>
      <c r="M257" s="556">
        <v>0.5</v>
      </c>
      <c r="N257" s="556"/>
      <c r="O257" s="556"/>
      <c r="P257" s="678">
        <f t="shared" si="82"/>
        <v>2490</v>
      </c>
      <c r="Q257" s="678"/>
      <c r="R257" s="679">
        <f t="shared" si="83"/>
        <v>1950</v>
      </c>
      <c r="S257" s="680"/>
      <c r="T257" s="678">
        <f t="shared" si="84"/>
        <v>2340</v>
      </c>
      <c r="U257" s="678"/>
      <c r="V257" s="678">
        <f t="shared" si="85"/>
        <v>2030</v>
      </c>
      <c r="W257" s="678"/>
      <c r="X257" s="678">
        <f t="shared" si="86"/>
        <v>1970</v>
      </c>
      <c r="Y257" s="678"/>
      <c r="Z257" s="678">
        <f t="shared" si="87"/>
        <v>2250</v>
      </c>
      <c r="AA257" s="678"/>
      <c r="AB257" s="678">
        <f t="shared" si="88"/>
        <v>2320</v>
      </c>
      <c r="AC257" s="678"/>
      <c r="AD257" s="678">
        <f t="shared" si="89"/>
        <v>2100</v>
      </c>
      <c r="AE257" s="678"/>
      <c r="AF257" s="678">
        <f t="shared" si="90"/>
        <v>2270</v>
      </c>
      <c r="AG257" s="678"/>
      <c r="AH257" s="556">
        <f t="shared" si="91"/>
        <v>2170</v>
      </c>
      <c r="AI257" s="556"/>
      <c r="AJ257" s="144" t="s">
        <v>919</v>
      </c>
      <c r="AK257" s="145">
        <v>2170</v>
      </c>
    </row>
    <row r="258" spans="1:37" s="143" customFormat="1" ht="18" customHeight="1">
      <c r="A258" s="151">
        <f t="shared" si="92"/>
        <v>216</v>
      </c>
      <c r="B258" s="691" t="s">
        <v>296</v>
      </c>
      <c r="C258" s="692"/>
      <c r="D258" s="242" t="str">
        <f t="shared" si="80"/>
        <v>~380В</v>
      </c>
      <c r="E258" s="553" t="s">
        <v>212</v>
      </c>
      <c r="F258" s="554"/>
      <c r="G258" s="693"/>
      <c r="H258" s="228" t="s">
        <v>196</v>
      </c>
      <c r="I258" s="242">
        <v>4</v>
      </c>
      <c r="J258" s="556">
        <f t="shared" si="81"/>
        <v>1000</v>
      </c>
      <c r="K258" s="554"/>
      <c r="L258" s="555"/>
      <c r="M258" s="556">
        <v>0.5</v>
      </c>
      <c r="N258" s="556"/>
      <c r="O258" s="556"/>
      <c r="P258" s="678">
        <f t="shared" si="82"/>
        <v>2350</v>
      </c>
      <c r="Q258" s="678"/>
      <c r="R258" s="679">
        <f t="shared" si="83"/>
        <v>1840</v>
      </c>
      <c r="S258" s="680"/>
      <c r="T258" s="678">
        <f t="shared" si="84"/>
        <v>2200</v>
      </c>
      <c r="U258" s="678"/>
      <c r="V258" s="678">
        <f t="shared" si="85"/>
        <v>1920</v>
      </c>
      <c r="W258" s="678"/>
      <c r="X258" s="678">
        <f t="shared" si="86"/>
        <v>1860</v>
      </c>
      <c r="Y258" s="678"/>
      <c r="Z258" s="678">
        <f t="shared" si="87"/>
        <v>2120</v>
      </c>
      <c r="AA258" s="678"/>
      <c r="AB258" s="678">
        <f t="shared" si="88"/>
        <v>2180</v>
      </c>
      <c r="AC258" s="678"/>
      <c r="AD258" s="678">
        <f t="shared" si="89"/>
        <v>1980</v>
      </c>
      <c r="AE258" s="678"/>
      <c r="AF258" s="678">
        <f t="shared" si="90"/>
        <v>2140</v>
      </c>
      <c r="AG258" s="678"/>
      <c r="AH258" s="556">
        <f t="shared" si="91"/>
        <v>2040</v>
      </c>
      <c r="AI258" s="556"/>
      <c r="AJ258" s="144" t="s">
        <v>919</v>
      </c>
      <c r="AK258" s="145">
        <v>2045</v>
      </c>
    </row>
    <row r="259" spans="1:37" s="143" customFormat="1" ht="18" customHeight="1">
      <c r="A259" s="151">
        <f t="shared" si="92"/>
        <v>217</v>
      </c>
      <c r="B259" s="691" t="s">
        <v>297</v>
      </c>
      <c r="C259" s="692"/>
      <c r="D259" s="242" t="str">
        <f t="shared" si="80"/>
        <v>~380В</v>
      </c>
      <c r="E259" s="553" t="s">
        <v>212</v>
      </c>
      <c r="F259" s="554"/>
      <c r="G259" s="693"/>
      <c r="H259" s="228" t="s">
        <v>196</v>
      </c>
      <c r="I259" s="242">
        <v>4</v>
      </c>
      <c r="J259" s="556">
        <f t="shared" si="81"/>
        <v>1000</v>
      </c>
      <c r="K259" s="554"/>
      <c r="L259" s="555"/>
      <c r="M259" s="556">
        <v>0.5</v>
      </c>
      <c r="N259" s="556"/>
      <c r="O259" s="556"/>
      <c r="P259" s="678">
        <f t="shared" si="82"/>
        <v>2650</v>
      </c>
      <c r="Q259" s="678"/>
      <c r="R259" s="679">
        <f t="shared" si="83"/>
        <v>2070</v>
      </c>
      <c r="S259" s="680"/>
      <c r="T259" s="678">
        <f t="shared" si="84"/>
        <v>2490</v>
      </c>
      <c r="U259" s="678"/>
      <c r="V259" s="678">
        <f t="shared" si="85"/>
        <v>2160</v>
      </c>
      <c r="W259" s="678"/>
      <c r="X259" s="678">
        <f t="shared" si="86"/>
        <v>2090</v>
      </c>
      <c r="Y259" s="678"/>
      <c r="Z259" s="678">
        <f t="shared" si="87"/>
        <v>2390</v>
      </c>
      <c r="AA259" s="678"/>
      <c r="AB259" s="678">
        <f t="shared" si="88"/>
        <v>2460</v>
      </c>
      <c r="AC259" s="678"/>
      <c r="AD259" s="678">
        <f t="shared" si="89"/>
        <v>2230</v>
      </c>
      <c r="AE259" s="678"/>
      <c r="AF259" s="678">
        <f t="shared" si="90"/>
        <v>2420</v>
      </c>
      <c r="AG259" s="678"/>
      <c r="AH259" s="556">
        <f t="shared" si="91"/>
        <v>2300</v>
      </c>
      <c r="AI259" s="556"/>
      <c r="AJ259" s="144" t="s">
        <v>919</v>
      </c>
      <c r="AK259" s="145">
        <v>2306</v>
      </c>
    </row>
    <row r="260" spans="1:37" s="143" customFormat="1" ht="18" customHeight="1">
      <c r="A260" s="151">
        <f t="shared" si="92"/>
        <v>218</v>
      </c>
      <c r="B260" s="691" t="s">
        <v>298</v>
      </c>
      <c r="C260" s="692"/>
      <c r="D260" s="242" t="str">
        <f t="shared" si="80"/>
        <v>~380В</v>
      </c>
      <c r="E260" s="553" t="s">
        <v>212</v>
      </c>
      <c r="F260" s="554"/>
      <c r="G260" s="693"/>
      <c r="H260" s="228" t="s">
        <v>196</v>
      </c>
      <c r="I260" s="242">
        <v>4</v>
      </c>
      <c r="J260" s="556">
        <f t="shared" si="81"/>
        <v>1000</v>
      </c>
      <c r="K260" s="554"/>
      <c r="L260" s="555"/>
      <c r="M260" s="556">
        <v>0.5</v>
      </c>
      <c r="N260" s="556"/>
      <c r="O260" s="556"/>
      <c r="P260" s="678">
        <f t="shared" si="82"/>
        <v>2420</v>
      </c>
      <c r="Q260" s="678"/>
      <c r="R260" s="679">
        <f t="shared" si="83"/>
        <v>1890</v>
      </c>
      <c r="S260" s="680"/>
      <c r="T260" s="678">
        <f t="shared" si="84"/>
        <v>2270</v>
      </c>
      <c r="U260" s="678"/>
      <c r="V260" s="678">
        <f t="shared" si="85"/>
        <v>1980</v>
      </c>
      <c r="W260" s="678"/>
      <c r="X260" s="678">
        <f t="shared" si="86"/>
        <v>1910</v>
      </c>
      <c r="Y260" s="678"/>
      <c r="Z260" s="678">
        <f t="shared" si="87"/>
        <v>2190</v>
      </c>
      <c r="AA260" s="678"/>
      <c r="AB260" s="678">
        <f t="shared" si="88"/>
        <v>2250</v>
      </c>
      <c r="AC260" s="678"/>
      <c r="AD260" s="678">
        <f t="shared" si="89"/>
        <v>2040</v>
      </c>
      <c r="AE260" s="678"/>
      <c r="AF260" s="678">
        <f t="shared" si="90"/>
        <v>2210</v>
      </c>
      <c r="AG260" s="678"/>
      <c r="AH260" s="556">
        <f t="shared" si="91"/>
        <v>2100</v>
      </c>
      <c r="AI260" s="556"/>
      <c r="AJ260" s="144" t="s">
        <v>919</v>
      </c>
      <c r="AK260" s="145">
        <v>2109</v>
      </c>
    </row>
    <row r="261" spans="1:37" s="143" customFormat="1" ht="18" customHeight="1">
      <c r="A261" s="151">
        <f t="shared" si="92"/>
        <v>219</v>
      </c>
      <c r="B261" s="691" t="s">
        <v>307</v>
      </c>
      <c r="C261" s="692"/>
      <c r="D261" s="242" t="str">
        <f t="shared" si="80"/>
        <v>~380В</v>
      </c>
      <c r="E261" s="553" t="s">
        <v>212</v>
      </c>
      <c r="F261" s="554"/>
      <c r="G261" s="693"/>
      <c r="H261" s="228" t="s">
        <v>196</v>
      </c>
      <c r="I261" s="242">
        <v>4</v>
      </c>
      <c r="J261" s="556">
        <f t="shared" si="81"/>
        <v>1000</v>
      </c>
      <c r="K261" s="554"/>
      <c r="L261" s="555"/>
      <c r="M261" s="556">
        <v>0.5</v>
      </c>
      <c r="N261" s="556"/>
      <c r="O261" s="556"/>
      <c r="P261" s="678">
        <f t="shared" si="82"/>
        <v>2180</v>
      </c>
      <c r="Q261" s="678"/>
      <c r="R261" s="679">
        <f t="shared" si="83"/>
        <v>1710</v>
      </c>
      <c r="S261" s="680"/>
      <c r="T261" s="678">
        <f t="shared" si="84"/>
        <v>2050</v>
      </c>
      <c r="U261" s="678"/>
      <c r="V261" s="678">
        <f t="shared" si="85"/>
        <v>1780</v>
      </c>
      <c r="W261" s="678"/>
      <c r="X261" s="678">
        <f t="shared" si="86"/>
        <v>1720</v>
      </c>
      <c r="Y261" s="678"/>
      <c r="Z261" s="678">
        <f t="shared" si="87"/>
        <v>1970</v>
      </c>
      <c r="AA261" s="678"/>
      <c r="AB261" s="678">
        <f t="shared" si="88"/>
        <v>2030</v>
      </c>
      <c r="AC261" s="678"/>
      <c r="AD261" s="678">
        <f t="shared" si="89"/>
        <v>1840</v>
      </c>
      <c r="AE261" s="678"/>
      <c r="AF261" s="678">
        <f t="shared" si="90"/>
        <v>1990</v>
      </c>
      <c r="AG261" s="678"/>
      <c r="AH261" s="556">
        <f t="shared" si="91"/>
        <v>1900</v>
      </c>
      <c r="AI261" s="556"/>
      <c r="AJ261" s="144" t="s">
        <v>919</v>
      </c>
      <c r="AK261" s="145">
        <v>1900</v>
      </c>
    </row>
    <row r="262" spans="1:37" s="143" customFormat="1" ht="18" customHeight="1">
      <c r="A262" s="151">
        <f t="shared" si="92"/>
        <v>220</v>
      </c>
      <c r="B262" s="691" t="s">
        <v>308</v>
      </c>
      <c r="C262" s="692"/>
      <c r="D262" s="242" t="str">
        <f t="shared" si="80"/>
        <v>~380В</v>
      </c>
      <c r="E262" s="553" t="s">
        <v>212</v>
      </c>
      <c r="F262" s="554"/>
      <c r="G262" s="693"/>
      <c r="H262" s="228" t="s">
        <v>196</v>
      </c>
      <c r="I262" s="242">
        <v>4</v>
      </c>
      <c r="J262" s="556">
        <f t="shared" si="81"/>
        <v>1000</v>
      </c>
      <c r="K262" s="554"/>
      <c r="L262" s="555"/>
      <c r="M262" s="556">
        <v>0.5</v>
      </c>
      <c r="N262" s="556"/>
      <c r="O262" s="556"/>
      <c r="P262" s="678">
        <f t="shared" si="82"/>
        <v>2100</v>
      </c>
      <c r="Q262" s="678"/>
      <c r="R262" s="679">
        <f t="shared" si="83"/>
        <v>1640</v>
      </c>
      <c r="S262" s="680"/>
      <c r="T262" s="678">
        <f t="shared" si="84"/>
        <v>1970</v>
      </c>
      <c r="U262" s="678"/>
      <c r="V262" s="678">
        <f t="shared" si="85"/>
        <v>1720</v>
      </c>
      <c r="W262" s="678"/>
      <c r="X262" s="678">
        <f t="shared" si="86"/>
        <v>1660</v>
      </c>
      <c r="Y262" s="678"/>
      <c r="Z262" s="678">
        <f t="shared" si="87"/>
        <v>1900</v>
      </c>
      <c r="AA262" s="678"/>
      <c r="AB262" s="678">
        <f t="shared" si="88"/>
        <v>1950</v>
      </c>
      <c r="AC262" s="678"/>
      <c r="AD262" s="678">
        <f t="shared" si="89"/>
        <v>1770</v>
      </c>
      <c r="AE262" s="678"/>
      <c r="AF262" s="678">
        <f t="shared" si="90"/>
        <v>1920</v>
      </c>
      <c r="AG262" s="678"/>
      <c r="AH262" s="556">
        <f t="shared" si="91"/>
        <v>1830</v>
      </c>
      <c r="AI262" s="556"/>
      <c r="AJ262" s="144" t="s">
        <v>919</v>
      </c>
      <c r="AK262" s="145">
        <v>1830</v>
      </c>
    </row>
    <row r="263" spans="1:37" s="143" customFormat="1" ht="18" customHeight="1">
      <c r="A263" s="151">
        <f t="shared" si="92"/>
        <v>221</v>
      </c>
      <c r="B263" s="691" t="s">
        <v>309</v>
      </c>
      <c r="C263" s="692"/>
      <c r="D263" s="242" t="str">
        <f t="shared" si="80"/>
        <v>~380В</v>
      </c>
      <c r="E263" s="553" t="s">
        <v>212</v>
      </c>
      <c r="F263" s="554"/>
      <c r="G263" s="693"/>
      <c r="H263" s="228" t="s">
        <v>196</v>
      </c>
      <c r="I263" s="242">
        <v>4</v>
      </c>
      <c r="J263" s="556">
        <f t="shared" si="81"/>
        <v>1000</v>
      </c>
      <c r="K263" s="554"/>
      <c r="L263" s="555"/>
      <c r="M263" s="556">
        <v>0.5</v>
      </c>
      <c r="N263" s="556"/>
      <c r="O263" s="556"/>
      <c r="P263" s="678">
        <f t="shared" si="82"/>
        <v>1960</v>
      </c>
      <c r="Q263" s="678"/>
      <c r="R263" s="679">
        <f t="shared" si="83"/>
        <v>1530</v>
      </c>
      <c r="S263" s="680"/>
      <c r="T263" s="678">
        <f t="shared" si="84"/>
        <v>1840</v>
      </c>
      <c r="U263" s="678"/>
      <c r="V263" s="678">
        <f t="shared" si="85"/>
        <v>1600</v>
      </c>
      <c r="W263" s="678"/>
      <c r="X263" s="678">
        <f t="shared" si="86"/>
        <v>1550</v>
      </c>
      <c r="Y263" s="678"/>
      <c r="Z263" s="678">
        <f t="shared" si="87"/>
        <v>1770</v>
      </c>
      <c r="AA263" s="678"/>
      <c r="AB263" s="678">
        <f t="shared" si="88"/>
        <v>1820</v>
      </c>
      <c r="AC263" s="678"/>
      <c r="AD263" s="678">
        <f t="shared" si="89"/>
        <v>1650</v>
      </c>
      <c r="AE263" s="678"/>
      <c r="AF263" s="678">
        <f t="shared" si="90"/>
        <v>1790</v>
      </c>
      <c r="AG263" s="678"/>
      <c r="AH263" s="556">
        <f t="shared" si="91"/>
        <v>1700</v>
      </c>
      <c r="AI263" s="556"/>
      <c r="AJ263" s="144" t="s">
        <v>919</v>
      </c>
      <c r="AK263" s="145">
        <v>1705</v>
      </c>
    </row>
    <row r="264" spans="1:37" s="143" customFormat="1" ht="18" customHeight="1">
      <c r="A264" s="151">
        <f t="shared" si="92"/>
        <v>222</v>
      </c>
      <c r="B264" s="691" t="s">
        <v>310</v>
      </c>
      <c r="C264" s="692"/>
      <c r="D264" s="242" t="str">
        <f t="shared" si="80"/>
        <v>~380В</v>
      </c>
      <c r="E264" s="553" t="s">
        <v>212</v>
      </c>
      <c r="F264" s="554"/>
      <c r="G264" s="693"/>
      <c r="H264" s="228" t="s">
        <v>196</v>
      </c>
      <c r="I264" s="242">
        <v>4</v>
      </c>
      <c r="J264" s="556">
        <f t="shared" si="81"/>
        <v>1000</v>
      </c>
      <c r="K264" s="554"/>
      <c r="L264" s="555"/>
      <c r="M264" s="556">
        <v>0.5</v>
      </c>
      <c r="N264" s="556"/>
      <c r="O264" s="556"/>
      <c r="P264" s="678">
        <f t="shared" si="82"/>
        <v>1420</v>
      </c>
      <c r="Q264" s="678"/>
      <c r="R264" s="679">
        <f t="shared" si="83"/>
        <v>1110</v>
      </c>
      <c r="S264" s="680"/>
      <c r="T264" s="678">
        <f t="shared" si="84"/>
        <v>1330</v>
      </c>
      <c r="U264" s="678"/>
      <c r="V264" s="678">
        <f t="shared" si="85"/>
        <v>1160</v>
      </c>
      <c r="W264" s="678"/>
      <c r="X264" s="678">
        <f t="shared" si="86"/>
        <v>1120</v>
      </c>
      <c r="Y264" s="678"/>
      <c r="Z264" s="678">
        <f t="shared" si="87"/>
        <v>1280</v>
      </c>
      <c r="AA264" s="678"/>
      <c r="AB264" s="678">
        <f t="shared" si="88"/>
        <v>1320</v>
      </c>
      <c r="AC264" s="678"/>
      <c r="AD264" s="678">
        <f t="shared" si="89"/>
        <v>1190</v>
      </c>
      <c r="AE264" s="678"/>
      <c r="AF264" s="678">
        <f t="shared" si="90"/>
        <v>1290</v>
      </c>
      <c r="AG264" s="678"/>
      <c r="AH264" s="556">
        <f t="shared" si="91"/>
        <v>1230</v>
      </c>
      <c r="AI264" s="556"/>
      <c r="AJ264" s="144" t="s">
        <v>919</v>
      </c>
      <c r="AK264" s="145">
        <v>1236</v>
      </c>
    </row>
    <row r="265" spans="1:37" s="143" customFormat="1" ht="18" customHeight="1">
      <c r="A265" s="151">
        <f t="shared" si="92"/>
        <v>223</v>
      </c>
      <c r="B265" s="691" t="s">
        <v>311</v>
      </c>
      <c r="C265" s="692"/>
      <c r="D265" s="242" t="str">
        <f t="shared" si="80"/>
        <v>~380В</v>
      </c>
      <c r="E265" s="553" t="s">
        <v>212</v>
      </c>
      <c r="F265" s="554"/>
      <c r="G265" s="693"/>
      <c r="H265" s="228" t="s">
        <v>196</v>
      </c>
      <c r="I265" s="242">
        <v>4</v>
      </c>
      <c r="J265" s="556">
        <f t="shared" si="81"/>
        <v>1000</v>
      </c>
      <c r="K265" s="554"/>
      <c r="L265" s="555"/>
      <c r="M265" s="556">
        <v>0.5</v>
      </c>
      <c r="N265" s="556"/>
      <c r="O265" s="556"/>
      <c r="P265" s="678">
        <f t="shared" si="82"/>
        <v>1440</v>
      </c>
      <c r="Q265" s="678"/>
      <c r="R265" s="679">
        <f t="shared" si="83"/>
        <v>1130</v>
      </c>
      <c r="S265" s="680"/>
      <c r="T265" s="678">
        <f t="shared" si="84"/>
        <v>1350</v>
      </c>
      <c r="U265" s="678"/>
      <c r="V265" s="678">
        <f t="shared" si="85"/>
        <v>1180</v>
      </c>
      <c r="W265" s="678"/>
      <c r="X265" s="678">
        <f t="shared" si="86"/>
        <v>1140</v>
      </c>
      <c r="Y265" s="678"/>
      <c r="Z265" s="678">
        <f t="shared" si="87"/>
        <v>1300</v>
      </c>
      <c r="AA265" s="678"/>
      <c r="AB265" s="678">
        <f t="shared" si="88"/>
        <v>1340</v>
      </c>
      <c r="AC265" s="678"/>
      <c r="AD265" s="678">
        <f t="shared" si="89"/>
        <v>1210</v>
      </c>
      <c r="AE265" s="678"/>
      <c r="AF265" s="678">
        <f t="shared" si="90"/>
        <v>1310</v>
      </c>
      <c r="AG265" s="678"/>
      <c r="AH265" s="556">
        <f t="shared" si="91"/>
        <v>1250</v>
      </c>
      <c r="AI265" s="556"/>
      <c r="AJ265" s="144" t="s">
        <v>919</v>
      </c>
      <c r="AK265" s="145">
        <v>1256</v>
      </c>
    </row>
    <row r="266" spans="1:37" s="143" customFormat="1" ht="18" customHeight="1">
      <c r="A266" s="151">
        <f t="shared" si="92"/>
        <v>224</v>
      </c>
      <c r="B266" s="691" t="s">
        <v>312</v>
      </c>
      <c r="C266" s="692"/>
      <c r="D266" s="242" t="str">
        <f t="shared" si="80"/>
        <v>~380В</v>
      </c>
      <c r="E266" s="553" t="s">
        <v>212</v>
      </c>
      <c r="F266" s="554"/>
      <c r="G266" s="693"/>
      <c r="H266" s="228" t="s">
        <v>196</v>
      </c>
      <c r="I266" s="242">
        <v>4</v>
      </c>
      <c r="J266" s="556">
        <f t="shared" si="81"/>
        <v>1000</v>
      </c>
      <c r="K266" s="554"/>
      <c r="L266" s="555"/>
      <c r="M266" s="556">
        <v>0.5</v>
      </c>
      <c r="N266" s="556"/>
      <c r="O266" s="556"/>
      <c r="P266" s="678">
        <f t="shared" si="82"/>
        <v>1630</v>
      </c>
      <c r="Q266" s="678"/>
      <c r="R266" s="679">
        <f t="shared" si="83"/>
        <v>1280</v>
      </c>
      <c r="S266" s="680"/>
      <c r="T266" s="678">
        <f t="shared" si="84"/>
        <v>1530</v>
      </c>
      <c r="U266" s="678"/>
      <c r="V266" s="678">
        <f t="shared" si="85"/>
        <v>1330</v>
      </c>
      <c r="W266" s="678"/>
      <c r="X266" s="678">
        <f t="shared" si="86"/>
        <v>1290</v>
      </c>
      <c r="Y266" s="678"/>
      <c r="Z266" s="678">
        <f t="shared" si="87"/>
        <v>1480</v>
      </c>
      <c r="AA266" s="678"/>
      <c r="AB266" s="678">
        <f t="shared" si="88"/>
        <v>1520</v>
      </c>
      <c r="AC266" s="678"/>
      <c r="AD266" s="678">
        <f t="shared" si="89"/>
        <v>1380</v>
      </c>
      <c r="AE266" s="678"/>
      <c r="AF266" s="678">
        <f t="shared" si="90"/>
        <v>1490</v>
      </c>
      <c r="AG266" s="678"/>
      <c r="AH266" s="556">
        <f t="shared" si="91"/>
        <v>1420</v>
      </c>
      <c r="AI266" s="556"/>
      <c r="AJ266" s="144" t="s">
        <v>919</v>
      </c>
      <c r="AK266" s="145">
        <v>1425</v>
      </c>
    </row>
    <row r="267" spans="1:37" s="143" customFormat="1" ht="18" customHeight="1">
      <c r="A267" s="151">
        <f t="shared" si="92"/>
        <v>225</v>
      </c>
      <c r="B267" s="691" t="s">
        <v>313</v>
      </c>
      <c r="C267" s="692"/>
      <c r="D267" s="242" t="str">
        <f t="shared" si="80"/>
        <v>~380В</v>
      </c>
      <c r="E267" s="553" t="s">
        <v>212</v>
      </c>
      <c r="F267" s="554"/>
      <c r="G267" s="693"/>
      <c r="H267" s="228" t="s">
        <v>196</v>
      </c>
      <c r="I267" s="242">
        <v>4</v>
      </c>
      <c r="J267" s="556">
        <f t="shared" si="81"/>
        <v>1000</v>
      </c>
      <c r="K267" s="554"/>
      <c r="L267" s="555"/>
      <c r="M267" s="556">
        <v>0.5</v>
      </c>
      <c r="N267" s="556"/>
      <c r="O267" s="556"/>
      <c r="P267" s="678">
        <f t="shared" si="82"/>
        <v>1430</v>
      </c>
      <c r="Q267" s="678"/>
      <c r="R267" s="679">
        <f t="shared" si="83"/>
        <v>1120</v>
      </c>
      <c r="S267" s="680"/>
      <c r="T267" s="678">
        <f t="shared" si="84"/>
        <v>1350</v>
      </c>
      <c r="U267" s="678"/>
      <c r="V267" s="678">
        <f t="shared" si="85"/>
        <v>1170</v>
      </c>
      <c r="W267" s="678"/>
      <c r="X267" s="678">
        <f t="shared" si="86"/>
        <v>1130</v>
      </c>
      <c r="Y267" s="678"/>
      <c r="Z267" s="678">
        <f t="shared" si="87"/>
        <v>1300</v>
      </c>
      <c r="AA267" s="678"/>
      <c r="AB267" s="678">
        <f t="shared" si="88"/>
        <v>1330</v>
      </c>
      <c r="AC267" s="678"/>
      <c r="AD267" s="678">
        <f t="shared" si="89"/>
        <v>1210</v>
      </c>
      <c r="AE267" s="678"/>
      <c r="AF267" s="678">
        <f t="shared" si="90"/>
        <v>1310</v>
      </c>
      <c r="AG267" s="678"/>
      <c r="AH267" s="556">
        <f t="shared" si="91"/>
        <v>1250</v>
      </c>
      <c r="AI267" s="556"/>
      <c r="AJ267" s="144" t="s">
        <v>919</v>
      </c>
      <c r="AK267" s="145">
        <v>1251</v>
      </c>
    </row>
    <row r="268" spans="1:37" s="143" customFormat="1" ht="18" customHeight="1">
      <c r="A268" s="151">
        <f t="shared" si="92"/>
        <v>226</v>
      </c>
      <c r="B268" s="691" t="s">
        <v>314</v>
      </c>
      <c r="C268" s="692"/>
      <c r="D268" s="242" t="str">
        <f t="shared" si="80"/>
        <v>~380В</v>
      </c>
      <c r="E268" s="553" t="s">
        <v>212</v>
      </c>
      <c r="F268" s="554"/>
      <c r="G268" s="693"/>
      <c r="H268" s="228" t="s">
        <v>196</v>
      </c>
      <c r="I268" s="242">
        <v>4</v>
      </c>
      <c r="J268" s="556">
        <f t="shared" si="81"/>
        <v>1000</v>
      </c>
      <c r="K268" s="554"/>
      <c r="L268" s="555"/>
      <c r="M268" s="556">
        <v>0.5</v>
      </c>
      <c r="N268" s="556"/>
      <c r="O268" s="556"/>
      <c r="P268" s="678">
        <f t="shared" si="82"/>
        <v>2000</v>
      </c>
      <c r="Q268" s="678"/>
      <c r="R268" s="679">
        <f t="shared" si="83"/>
        <v>1570</v>
      </c>
      <c r="S268" s="680"/>
      <c r="T268" s="678">
        <f t="shared" si="84"/>
        <v>1880</v>
      </c>
      <c r="U268" s="678"/>
      <c r="V268" s="678">
        <f t="shared" si="85"/>
        <v>1640</v>
      </c>
      <c r="W268" s="678"/>
      <c r="X268" s="678">
        <f t="shared" si="86"/>
        <v>1580</v>
      </c>
      <c r="Y268" s="678"/>
      <c r="Z268" s="678">
        <f t="shared" si="87"/>
        <v>1810</v>
      </c>
      <c r="AA268" s="678"/>
      <c r="AB268" s="678">
        <f t="shared" si="88"/>
        <v>1860</v>
      </c>
      <c r="AC268" s="678"/>
      <c r="AD268" s="678">
        <f t="shared" si="89"/>
        <v>1690</v>
      </c>
      <c r="AE268" s="678"/>
      <c r="AF268" s="678">
        <f t="shared" si="90"/>
        <v>1830</v>
      </c>
      <c r="AG268" s="678"/>
      <c r="AH268" s="556">
        <f t="shared" si="91"/>
        <v>1740</v>
      </c>
      <c r="AI268" s="556"/>
      <c r="AJ268" s="144" t="s">
        <v>919</v>
      </c>
      <c r="AK268" s="145">
        <v>1745</v>
      </c>
    </row>
    <row r="269" spans="1:37" s="143" customFormat="1" ht="18" customHeight="1">
      <c r="A269" s="151">
        <f t="shared" si="92"/>
        <v>227</v>
      </c>
      <c r="B269" s="691" t="s">
        <v>315</v>
      </c>
      <c r="C269" s="692"/>
      <c r="D269" s="242" t="str">
        <f t="shared" si="80"/>
        <v>~380В</v>
      </c>
      <c r="E269" s="553" t="s">
        <v>212</v>
      </c>
      <c r="F269" s="554"/>
      <c r="G269" s="693"/>
      <c r="H269" s="228" t="s">
        <v>196</v>
      </c>
      <c r="I269" s="242">
        <v>4</v>
      </c>
      <c r="J269" s="556">
        <f t="shared" si="81"/>
        <v>1000</v>
      </c>
      <c r="K269" s="554"/>
      <c r="L269" s="555"/>
      <c r="M269" s="556">
        <v>0.5</v>
      </c>
      <c r="N269" s="556"/>
      <c r="O269" s="556"/>
      <c r="P269" s="678">
        <f t="shared" si="82"/>
        <v>1740</v>
      </c>
      <c r="Q269" s="678"/>
      <c r="R269" s="679">
        <f t="shared" si="83"/>
        <v>1360</v>
      </c>
      <c r="S269" s="680"/>
      <c r="T269" s="678">
        <f t="shared" si="84"/>
        <v>1640</v>
      </c>
      <c r="U269" s="678"/>
      <c r="V269" s="678">
        <f t="shared" si="85"/>
        <v>1420</v>
      </c>
      <c r="W269" s="678"/>
      <c r="X269" s="678">
        <f t="shared" si="86"/>
        <v>1380</v>
      </c>
      <c r="Y269" s="678"/>
      <c r="Z269" s="678">
        <f t="shared" si="87"/>
        <v>1580</v>
      </c>
      <c r="AA269" s="678"/>
      <c r="AB269" s="678">
        <f t="shared" si="88"/>
        <v>1620</v>
      </c>
      <c r="AC269" s="678"/>
      <c r="AD269" s="678">
        <f t="shared" si="89"/>
        <v>1470</v>
      </c>
      <c r="AE269" s="678"/>
      <c r="AF269" s="678">
        <f t="shared" si="90"/>
        <v>1590</v>
      </c>
      <c r="AG269" s="678"/>
      <c r="AH269" s="556">
        <f t="shared" si="91"/>
        <v>1520</v>
      </c>
      <c r="AI269" s="556"/>
      <c r="AJ269" s="144" t="s">
        <v>919</v>
      </c>
      <c r="AK269" s="145">
        <v>1520</v>
      </c>
    </row>
    <row r="270" spans="1:37" s="143" customFormat="1" ht="18" customHeight="1">
      <c r="A270" s="151">
        <f t="shared" si="92"/>
        <v>228</v>
      </c>
      <c r="B270" s="691" t="s">
        <v>316</v>
      </c>
      <c r="C270" s="692"/>
      <c r="D270" s="242" t="str">
        <f t="shared" si="80"/>
        <v>~380В</v>
      </c>
      <c r="E270" s="553" t="s">
        <v>212</v>
      </c>
      <c r="F270" s="554"/>
      <c r="G270" s="693"/>
      <c r="H270" s="228" t="s">
        <v>196</v>
      </c>
      <c r="I270" s="242">
        <v>4</v>
      </c>
      <c r="J270" s="556">
        <f t="shared" si="81"/>
        <v>1000</v>
      </c>
      <c r="K270" s="554"/>
      <c r="L270" s="555"/>
      <c r="M270" s="556">
        <v>0.5</v>
      </c>
      <c r="N270" s="556"/>
      <c r="O270" s="556"/>
      <c r="P270" s="678">
        <f t="shared" si="82"/>
        <v>1840</v>
      </c>
      <c r="Q270" s="678"/>
      <c r="R270" s="679">
        <f t="shared" si="83"/>
        <v>1440</v>
      </c>
      <c r="S270" s="680"/>
      <c r="T270" s="678">
        <f t="shared" si="84"/>
        <v>1730</v>
      </c>
      <c r="U270" s="678"/>
      <c r="V270" s="678">
        <f t="shared" si="85"/>
        <v>1500</v>
      </c>
      <c r="W270" s="678"/>
      <c r="X270" s="678">
        <f t="shared" si="86"/>
        <v>1450</v>
      </c>
      <c r="Y270" s="678"/>
      <c r="Z270" s="678">
        <f t="shared" si="87"/>
        <v>1660</v>
      </c>
      <c r="AA270" s="678"/>
      <c r="AB270" s="678">
        <f t="shared" si="88"/>
        <v>1710</v>
      </c>
      <c r="AC270" s="678"/>
      <c r="AD270" s="678">
        <f t="shared" si="89"/>
        <v>1550</v>
      </c>
      <c r="AE270" s="678"/>
      <c r="AF270" s="678">
        <f t="shared" si="90"/>
        <v>1680</v>
      </c>
      <c r="AG270" s="678"/>
      <c r="AH270" s="556">
        <f t="shared" si="91"/>
        <v>1600</v>
      </c>
      <c r="AI270" s="556"/>
      <c r="AJ270" s="144" t="s">
        <v>919</v>
      </c>
      <c r="AK270" s="145">
        <v>1602</v>
      </c>
    </row>
    <row r="271" spans="1:37" s="143" customFormat="1" ht="18" customHeight="1">
      <c r="A271" s="151">
        <f t="shared" si="92"/>
        <v>229</v>
      </c>
      <c r="B271" s="691" t="s">
        <v>317</v>
      </c>
      <c r="C271" s="692"/>
      <c r="D271" s="242" t="str">
        <f t="shared" si="80"/>
        <v>~380В</v>
      </c>
      <c r="E271" s="553" t="s">
        <v>212</v>
      </c>
      <c r="F271" s="554"/>
      <c r="G271" s="693"/>
      <c r="H271" s="228" t="s">
        <v>196</v>
      </c>
      <c r="I271" s="242">
        <v>4</v>
      </c>
      <c r="J271" s="556">
        <f t="shared" si="81"/>
        <v>1000</v>
      </c>
      <c r="K271" s="554"/>
      <c r="L271" s="555"/>
      <c r="M271" s="556">
        <v>0.5</v>
      </c>
      <c r="N271" s="556"/>
      <c r="O271" s="556"/>
      <c r="P271" s="678">
        <f t="shared" si="82"/>
        <v>1720</v>
      </c>
      <c r="Q271" s="678"/>
      <c r="R271" s="679">
        <f t="shared" si="83"/>
        <v>1350</v>
      </c>
      <c r="S271" s="680"/>
      <c r="T271" s="678">
        <f t="shared" si="84"/>
        <v>1620</v>
      </c>
      <c r="U271" s="678"/>
      <c r="V271" s="678">
        <f t="shared" si="85"/>
        <v>1410</v>
      </c>
      <c r="W271" s="678"/>
      <c r="X271" s="678">
        <f t="shared" si="86"/>
        <v>1360</v>
      </c>
      <c r="Y271" s="678"/>
      <c r="Z271" s="678">
        <f t="shared" si="87"/>
        <v>1560</v>
      </c>
      <c r="AA271" s="678"/>
      <c r="AB271" s="678">
        <f t="shared" si="88"/>
        <v>1600</v>
      </c>
      <c r="AC271" s="678"/>
      <c r="AD271" s="678">
        <f t="shared" si="89"/>
        <v>1450</v>
      </c>
      <c r="AE271" s="678"/>
      <c r="AF271" s="678">
        <f t="shared" si="90"/>
        <v>1570</v>
      </c>
      <c r="AG271" s="678"/>
      <c r="AH271" s="556">
        <f t="shared" si="91"/>
        <v>1500</v>
      </c>
      <c r="AI271" s="556"/>
      <c r="AJ271" s="144" t="s">
        <v>919</v>
      </c>
      <c r="AK271" s="145">
        <v>1502</v>
      </c>
    </row>
    <row r="272" spans="1:37" s="143" customFormat="1" ht="18" customHeight="1">
      <c r="A272" s="151">
        <f t="shared" si="92"/>
        <v>230</v>
      </c>
      <c r="B272" s="691" t="s">
        <v>318</v>
      </c>
      <c r="C272" s="692"/>
      <c r="D272" s="242" t="str">
        <f t="shared" ref="D272:D289" si="93">IF(AJ272="АВС","~380В","~220В")</f>
        <v>~380В</v>
      </c>
      <c r="E272" s="553" t="s">
        <v>212</v>
      </c>
      <c r="F272" s="554"/>
      <c r="G272" s="693"/>
      <c r="H272" s="228" t="s">
        <v>196</v>
      </c>
      <c r="I272" s="242">
        <v>4</v>
      </c>
      <c r="J272" s="556">
        <f t="shared" ref="J272:J289" si="94">IF(I272&gt;16,2500,1000)</f>
        <v>1000</v>
      </c>
      <c r="K272" s="554"/>
      <c r="L272" s="555"/>
      <c r="M272" s="556">
        <v>0.5</v>
      </c>
      <c r="N272" s="556"/>
      <c r="O272" s="556"/>
      <c r="P272" s="678">
        <f t="shared" ref="P272:P289" si="95">IF(AJ272="АВС",TRUNC((AK272+AK272*15/100)/10,0)*10,"-")</f>
        <v>1950</v>
      </c>
      <c r="Q272" s="678"/>
      <c r="R272" s="679">
        <f t="shared" ref="R272:R289" si="96">IF(AJ272="АВС",TRUNC((AK272-AK272*10/100)/10,0)*10,"-")</f>
        <v>1530</v>
      </c>
      <c r="S272" s="680"/>
      <c r="T272" s="678">
        <f t="shared" ref="T272:T289" si="97">IF(AJ272="АВС",TRUNC((AK272+AK272*8/100)/10,0)*10,"-")</f>
        <v>1840</v>
      </c>
      <c r="U272" s="678"/>
      <c r="V272" s="678">
        <f t="shared" ref="V272:V289" si="98">IF(OR(AJ272="АВС",AJ272="А"),TRUNC((AK272-AK272*6/100)/10,0)*10,"-")</f>
        <v>1600</v>
      </c>
      <c r="W272" s="678"/>
      <c r="X272" s="678">
        <f t="shared" ref="X272:X289" si="99">IF(OR(AJ272="АВС",AJ272="В"),TRUNC((AK272-AK272*9/100)/10,0)*10,"-")</f>
        <v>1550</v>
      </c>
      <c r="Y272" s="678"/>
      <c r="Z272" s="678">
        <f t="shared" ref="Z272:Z289" si="100">IF(OR(AJ272="АВС",AJ272="С"),TRUNC((AK272+AK272*4/100)/10,0)*10,"-")</f>
        <v>1770</v>
      </c>
      <c r="AA272" s="678"/>
      <c r="AB272" s="678">
        <f t="shared" ref="AB272:AB289" si="101">IF(OR(AJ272="АВС",AJ272="А"),TRUNC((AK272+AK272*7/100)/10,0)*10,"-")</f>
        <v>1820</v>
      </c>
      <c r="AC272" s="678"/>
      <c r="AD272" s="678">
        <f t="shared" ref="AD272:AD289" si="102">IF(OR(AJ272="АВС",AJ272="В"),TRUNC((AK272-AK272*3/100)/10,0)*10,"-")</f>
        <v>1650</v>
      </c>
      <c r="AE272" s="678"/>
      <c r="AF272" s="678">
        <f t="shared" ref="AF272:AF289" si="103">IF(OR(AJ272="АВС",AJ272="С"),TRUNC((AK272+AK272*5/100)/10,0)*10,"-")</f>
        <v>1780</v>
      </c>
      <c r="AG272" s="678"/>
      <c r="AH272" s="556">
        <f t="shared" ref="AH272:AH289" si="104">TRUNC(AK272/10,0)*10</f>
        <v>1700</v>
      </c>
      <c r="AI272" s="556"/>
      <c r="AJ272" s="144" t="s">
        <v>919</v>
      </c>
      <c r="AK272" s="145">
        <v>1704</v>
      </c>
    </row>
    <row r="273" spans="1:37" s="143" customFormat="1" ht="18" customHeight="1">
      <c r="A273" s="151">
        <f t="shared" ref="A273:A289" si="105">A272+1</f>
        <v>231</v>
      </c>
      <c r="B273" s="691" t="s">
        <v>319</v>
      </c>
      <c r="C273" s="692"/>
      <c r="D273" s="242" t="str">
        <f t="shared" si="93"/>
        <v>~380В</v>
      </c>
      <c r="E273" s="553" t="s">
        <v>212</v>
      </c>
      <c r="F273" s="554"/>
      <c r="G273" s="693"/>
      <c r="H273" s="228" t="s">
        <v>196</v>
      </c>
      <c r="I273" s="242">
        <v>4</v>
      </c>
      <c r="J273" s="556">
        <f t="shared" si="94"/>
        <v>1000</v>
      </c>
      <c r="K273" s="554"/>
      <c r="L273" s="555"/>
      <c r="M273" s="556">
        <v>0.5</v>
      </c>
      <c r="N273" s="556"/>
      <c r="O273" s="556"/>
      <c r="P273" s="678">
        <f t="shared" si="95"/>
        <v>1590</v>
      </c>
      <c r="Q273" s="678"/>
      <c r="R273" s="679">
        <f t="shared" si="96"/>
        <v>1240</v>
      </c>
      <c r="S273" s="680"/>
      <c r="T273" s="678">
        <f t="shared" si="97"/>
        <v>1490</v>
      </c>
      <c r="U273" s="678"/>
      <c r="V273" s="678">
        <f t="shared" si="98"/>
        <v>1300</v>
      </c>
      <c r="W273" s="678"/>
      <c r="X273" s="678">
        <f t="shared" si="99"/>
        <v>1250</v>
      </c>
      <c r="Y273" s="678"/>
      <c r="Z273" s="678">
        <f t="shared" si="100"/>
        <v>1430</v>
      </c>
      <c r="AA273" s="678"/>
      <c r="AB273" s="678">
        <f t="shared" si="101"/>
        <v>1480</v>
      </c>
      <c r="AC273" s="678"/>
      <c r="AD273" s="678">
        <f t="shared" si="102"/>
        <v>1340</v>
      </c>
      <c r="AE273" s="678"/>
      <c r="AF273" s="678">
        <f t="shared" si="103"/>
        <v>1450</v>
      </c>
      <c r="AG273" s="678"/>
      <c r="AH273" s="556">
        <f t="shared" si="104"/>
        <v>1380</v>
      </c>
      <c r="AI273" s="556"/>
      <c r="AJ273" s="144" t="s">
        <v>919</v>
      </c>
      <c r="AK273" s="145">
        <v>1384</v>
      </c>
    </row>
    <row r="274" spans="1:37" s="143" customFormat="1" ht="18" customHeight="1">
      <c r="A274" s="151">
        <f t="shared" si="105"/>
        <v>232</v>
      </c>
      <c r="B274" s="691" t="s">
        <v>320</v>
      </c>
      <c r="C274" s="692"/>
      <c r="D274" s="242" t="str">
        <f t="shared" si="93"/>
        <v>~380В</v>
      </c>
      <c r="E274" s="553" t="s">
        <v>212</v>
      </c>
      <c r="F274" s="554"/>
      <c r="G274" s="693"/>
      <c r="H274" s="228" t="s">
        <v>196</v>
      </c>
      <c r="I274" s="242">
        <v>4</v>
      </c>
      <c r="J274" s="556">
        <f t="shared" si="94"/>
        <v>1000</v>
      </c>
      <c r="K274" s="554"/>
      <c r="L274" s="555"/>
      <c r="M274" s="556">
        <v>0.5</v>
      </c>
      <c r="N274" s="556"/>
      <c r="O274" s="556"/>
      <c r="P274" s="678">
        <f t="shared" si="95"/>
        <v>1710</v>
      </c>
      <c r="Q274" s="678"/>
      <c r="R274" s="679">
        <f t="shared" si="96"/>
        <v>1330</v>
      </c>
      <c r="S274" s="680"/>
      <c r="T274" s="678">
        <f t="shared" si="97"/>
        <v>1600</v>
      </c>
      <c r="U274" s="678"/>
      <c r="V274" s="678">
        <f t="shared" si="98"/>
        <v>1390</v>
      </c>
      <c r="W274" s="678"/>
      <c r="X274" s="678">
        <f t="shared" si="99"/>
        <v>1350</v>
      </c>
      <c r="Y274" s="678"/>
      <c r="Z274" s="678">
        <f t="shared" si="100"/>
        <v>1540</v>
      </c>
      <c r="AA274" s="678"/>
      <c r="AB274" s="678">
        <f t="shared" si="101"/>
        <v>1590</v>
      </c>
      <c r="AC274" s="678"/>
      <c r="AD274" s="678">
        <f t="shared" si="102"/>
        <v>1440</v>
      </c>
      <c r="AE274" s="678"/>
      <c r="AF274" s="678">
        <f t="shared" si="103"/>
        <v>1560</v>
      </c>
      <c r="AG274" s="678"/>
      <c r="AH274" s="556">
        <f t="shared" si="104"/>
        <v>1480</v>
      </c>
      <c r="AI274" s="556"/>
      <c r="AJ274" s="144" t="s">
        <v>919</v>
      </c>
      <c r="AK274" s="145">
        <v>1488</v>
      </c>
    </row>
    <row r="275" spans="1:37" s="143" customFormat="1" ht="18" customHeight="1">
      <c r="A275" s="151">
        <f t="shared" si="105"/>
        <v>233</v>
      </c>
      <c r="B275" s="691" t="s">
        <v>321</v>
      </c>
      <c r="C275" s="692"/>
      <c r="D275" s="242" t="str">
        <f t="shared" si="93"/>
        <v>~380В</v>
      </c>
      <c r="E275" s="553" t="s">
        <v>212</v>
      </c>
      <c r="F275" s="554"/>
      <c r="G275" s="693"/>
      <c r="H275" s="228" t="s">
        <v>196</v>
      </c>
      <c r="I275" s="242">
        <v>4</v>
      </c>
      <c r="J275" s="556">
        <f t="shared" si="94"/>
        <v>1000</v>
      </c>
      <c r="K275" s="554"/>
      <c r="L275" s="555"/>
      <c r="M275" s="556">
        <v>0.5</v>
      </c>
      <c r="N275" s="556"/>
      <c r="O275" s="556"/>
      <c r="P275" s="678">
        <f t="shared" si="95"/>
        <v>1920</v>
      </c>
      <c r="Q275" s="678"/>
      <c r="R275" s="679">
        <f t="shared" si="96"/>
        <v>1500</v>
      </c>
      <c r="S275" s="680"/>
      <c r="T275" s="678">
        <f t="shared" si="97"/>
        <v>1810</v>
      </c>
      <c r="U275" s="678"/>
      <c r="V275" s="678">
        <f t="shared" si="98"/>
        <v>1570</v>
      </c>
      <c r="W275" s="678"/>
      <c r="X275" s="678">
        <f t="shared" si="99"/>
        <v>1520</v>
      </c>
      <c r="Y275" s="678"/>
      <c r="Z275" s="678">
        <f t="shared" si="100"/>
        <v>1740</v>
      </c>
      <c r="AA275" s="678"/>
      <c r="AB275" s="678">
        <f t="shared" si="101"/>
        <v>1790</v>
      </c>
      <c r="AC275" s="678"/>
      <c r="AD275" s="678">
        <f t="shared" si="102"/>
        <v>1620</v>
      </c>
      <c r="AE275" s="678"/>
      <c r="AF275" s="678">
        <f t="shared" si="103"/>
        <v>1760</v>
      </c>
      <c r="AG275" s="678"/>
      <c r="AH275" s="556">
        <f t="shared" si="104"/>
        <v>1670</v>
      </c>
      <c r="AI275" s="556"/>
      <c r="AJ275" s="144" t="s">
        <v>919</v>
      </c>
      <c r="AK275" s="145">
        <v>1677</v>
      </c>
    </row>
    <row r="276" spans="1:37" s="143" customFormat="1" ht="18" customHeight="1">
      <c r="A276" s="151">
        <f t="shared" si="105"/>
        <v>234</v>
      </c>
      <c r="B276" s="691" t="s">
        <v>322</v>
      </c>
      <c r="C276" s="692"/>
      <c r="D276" s="242" t="str">
        <f t="shared" si="93"/>
        <v>~380В</v>
      </c>
      <c r="E276" s="553" t="s">
        <v>212</v>
      </c>
      <c r="F276" s="554"/>
      <c r="G276" s="693"/>
      <c r="H276" s="228" t="s">
        <v>196</v>
      </c>
      <c r="I276" s="242">
        <v>4</v>
      </c>
      <c r="J276" s="556">
        <f t="shared" si="94"/>
        <v>1000</v>
      </c>
      <c r="K276" s="554"/>
      <c r="L276" s="555"/>
      <c r="M276" s="556">
        <v>0.5</v>
      </c>
      <c r="N276" s="556"/>
      <c r="O276" s="556"/>
      <c r="P276" s="678">
        <f t="shared" si="95"/>
        <v>1430</v>
      </c>
      <c r="Q276" s="678"/>
      <c r="R276" s="679">
        <f t="shared" si="96"/>
        <v>1110</v>
      </c>
      <c r="S276" s="680"/>
      <c r="T276" s="678">
        <f t="shared" si="97"/>
        <v>1340</v>
      </c>
      <c r="U276" s="678"/>
      <c r="V276" s="678">
        <f t="shared" si="98"/>
        <v>1160</v>
      </c>
      <c r="W276" s="678"/>
      <c r="X276" s="678">
        <f t="shared" si="99"/>
        <v>1130</v>
      </c>
      <c r="Y276" s="678"/>
      <c r="Z276" s="678">
        <f t="shared" si="100"/>
        <v>1290</v>
      </c>
      <c r="AA276" s="678"/>
      <c r="AB276" s="678">
        <f t="shared" si="101"/>
        <v>1330</v>
      </c>
      <c r="AC276" s="678"/>
      <c r="AD276" s="678">
        <f t="shared" si="102"/>
        <v>1200</v>
      </c>
      <c r="AE276" s="678"/>
      <c r="AF276" s="678">
        <f t="shared" si="103"/>
        <v>1300</v>
      </c>
      <c r="AG276" s="678"/>
      <c r="AH276" s="556">
        <f t="shared" si="104"/>
        <v>1240</v>
      </c>
      <c r="AI276" s="556"/>
      <c r="AJ276" s="144" t="s">
        <v>919</v>
      </c>
      <c r="AK276" s="145">
        <v>1244</v>
      </c>
    </row>
    <row r="277" spans="1:37" s="143" customFormat="1" ht="18" customHeight="1">
      <c r="A277" s="151">
        <f t="shared" si="105"/>
        <v>235</v>
      </c>
      <c r="B277" s="691" t="s">
        <v>323</v>
      </c>
      <c r="C277" s="692"/>
      <c r="D277" s="242" t="str">
        <f t="shared" si="93"/>
        <v>~380В</v>
      </c>
      <c r="E277" s="553" t="s">
        <v>212</v>
      </c>
      <c r="F277" s="554"/>
      <c r="G277" s="693"/>
      <c r="H277" s="228" t="s">
        <v>196</v>
      </c>
      <c r="I277" s="242">
        <v>4</v>
      </c>
      <c r="J277" s="556">
        <f t="shared" si="94"/>
        <v>1000</v>
      </c>
      <c r="K277" s="554"/>
      <c r="L277" s="555"/>
      <c r="M277" s="556">
        <v>0.5</v>
      </c>
      <c r="N277" s="556"/>
      <c r="O277" s="556"/>
      <c r="P277" s="678">
        <f t="shared" si="95"/>
        <v>2560</v>
      </c>
      <c r="Q277" s="678"/>
      <c r="R277" s="679">
        <f t="shared" si="96"/>
        <v>2000</v>
      </c>
      <c r="S277" s="680"/>
      <c r="T277" s="678">
        <f t="shared" si="97"/>
        <v>2410</v>
      </c>
      <c r="U277" s="678"/>
      <c r="V277" s="678">
        <f t="shared" si="98"/>
        <v>2090</v>
      </c>
      <c r="W277" s="678"/>
      <c r="X277" s="678">
        <f t="shared" si="99"/>
        <v>2030</v>
      </c>
      <c r="Y277" s="678"/>
      <c r="Z277" s="678">
        <f t="shared" si="100"/>
        <v>2320</v>
      </c>
      <c r="AA277" s="678"/>
      <c r="AB277" s="678">
        <f t="shared" si="101"/>
        <v>2380</v>
      </c>
      <c r="AC277" s="678"/>
      <c r="AD277" s="678">
        <f t="shared" si="102"/>
        <v>2160</v>
      </c>
      <c r="AE277" s="678"/>
      <c r="AF277" s="678">
        <f t="shared" si="103"/>
        <v>2340</v>
      </c>
      <c r="AG277" s="678"/>
      <c r="AH277" s="556">
        <f t="shared" si="104"/>
        <v>2230</v>
      </c>
      <c r="AI277" s="556"/>
      <c r="AJ277" s="144" t="s">
        <v>919</v>
      </c>
      <c r="AK277" s="145">
        <v>2233</v>
      </c>
    </row>
    <row r="278" spans="1:37" s="143" customFormat="1" ht="18" customHeight="1">
      <c r="A278" s="151">
        <f t="shared" si="105"/>
        <v>236</v>
      </c>
      <c r="B278" s="691" t="s">
        <v>324</v>
      </c>
      <c r="C278" s="692"/>
      <c r="D278" s="242" t="str">
        <f t="shared" si="93"/>
        <v>~380В</v>
      </c>
      <c r="E278" s="553" t="s">
        <v>212</v>
      </c>
      <c r="F278" s="554"/>
      <c r="G278" s="693"/>
      <c r="H278" s="228" t="s">
        <v>196</v>
      </c>
      <c r="I278" s="242">
        <v>4</v>
      </c>
      <c r="J278" s="556">
        <f t="shared" si="94"/>
        <v>1000</v>
      </c>
      <c r="K278" s="554"/>
      <c r="L278" s="555"/>
      <c r="M278" s="556">
        <v>0.5</v>
      </c>
      <c r="N278" s="556"/>
      <c r="O278" s="556"/>
      <c r="P278" s="678">
        <f t="shared" si="95"/>
        <v>2540</v>
      </c>
      <c r="Q278" s="678"/>
      <c r="R278" s="679">
        <f t="shared" si="96"/>
        <v>1980</v>
      </c>
      <c r="S278" s="680"/>
      <c r="T278" s="678">
        <f t="shared" si="97"/>
        <v>2380</v>
      </c>
      <c r="U278" s="678"/>
      <c r="V278" s="678">
        <f t="shared" si="98"/>
        <v>2070</v>
      </c>
      <c r="W278" s="678"/>
      <c r="X278" s="678">
        <f t="shared" si="99"/>
        <v>2010</v>
      </c>
      <c r="Y278" s="678"/>
      <c r="Z278" s="678">
        <f t="shared" si="100"/>
        <v>2290</v>
      </c>
      <c r="AA278" s="678"/>
      <c r="AB278" s="678">
        <f t="shared" si="101"/>
        <v>2360</v>
      </c>
      <c r="AC278" s="678"/>
      <c r="AD278" s="678">
        <f t="shared" si="102"/>
        <v>2140</v>
      </c>
      <c r="AE278" s="678"/>
      <c r="AF278" s="678">
        <f t="shared" si="103"/>
        <v>2320</v>
      </c>
      <c r="AG278" s="678"/>
      <c r="AH278" s="556">
        <f t="shared" si="104"/>
        <v>2210</v>
      </c>
      <c r="AI278" s="556"/>
      <c r="AJ278" s="144" t="s">
        <v>919</v>
      </c>
      <c r="AK278" s="145">
        <v>2211</v>
      </c>
    </row>
    <row r="279" spans="1:37" s="143" customFormat="1" ht="18" customHeight="1">
      <c r="A279" s="151">
        <f t="shared" si="105"/>
        <v>237</v>
      </c>
      <c r="B279" s="691" t="s">
        <v>325</v>
      </c>
      <c r="C279" s="692"/>
      <c r="D279" s="242" t="str">
        <f t="shared" si="93"/>
        <v>~380В</v>
      </c>
      <c r="E279" s="553" t="s">
        <v>212</v>
      </c>
      <c r="F279" s="554"/>
      <c r="G279" s="693"/>
      <c r="H279" s="228" t="s">
        <v>196</v>
      </c>
      <c r="I279" s="242">
        <v>4</v>
      </c>
      <c r="J279" s="556">
        <f t="shared" si="94"/>
        <v>1000</v>
      </c>
      <c r="K279" s="554"/>
      <c r="L279" s="555"/>
      <c r="M279" s="556">
        <v>0.5</v>
      </c>
      <c r="N279" s="556"/>
      <c r="O279" s="556"/>
      <c r="P279" s="678">
        <f t="shared" si="95"/>
        <v>2360</v>
      </c>
      <c r="Q279" s="678"/>
      <c r="R279" s="679">
        <f t="shared" si="96"/>
        <v>1840</v>
      </c>
      <c r="S279" s="680"/>
      <c r="T279" s="678">
        <f t="shared" si="97"/>
        <v>2210</v>
      </c>
      <c r="U279" s="678"/>
      <c r="V279" s="678">
        <f t="shared" si="98"/>
        <v>1930</v>
      </c>
      <c r="W279" s="678"/>
      <c r="X279" s="678">
        <f t="shared" si="99"/>
        <v>1870</v>
      </c>
      <c r="Y279" s="678"/>
      <c r="Z279" s="678">
        <f t="shared" si="100"/>
        <v>2130</v>
      </c>
      <c r="AA279" s="678"/>
      <c r="AB279" s="678">
        <f t="shared" si="101"/>
        <v>2190</v>
      </c>
      <c r="AC279" s="678"/>
      <c r="AD279" s="678">
        <f t="shared" si="102"/>
        <v>1990</v>
      </c>
      <c r="AE279" s="678"/>
      <c r="AF279" s="678">
        <f t="shared" si="103"/>
        <v>2150</v>
      </c>
      <c r="AG279" s="678"/>
      <c r="AH279" s="556">
        <f t="shared" si="104"/>
        <v>2050</v>
      </c>
      <c r="AI279" s="556"/>
      <c r="AJ279" s="144" t="s">
        <v>919</v>
      </c>
      <c r="AK279" s="145">
        <v>2055</v>
      </c>
    </row>
    <row r="280" spans="1:37" s="143" customFormat="1" ht="18" customHeight="1">
      <c r="A280" s="151">
        <f t="shared" si="105"/>
        <v>238</v>
      </c>
      <c r="B280" s="691" t="s">
        <v>326</v>
      </c>
      <c r="C280" s="692"/>
      <c r="D280" s="242" t="str">
        <f t="shared" si="93"/>
        <v>~380В</v>
      </c>
      <c r="E280" s="553" t="s">
        <v>212</v>
      </c>
      <c r="F280" s="554"/>
      <c r="G280" s="693"/>
      <c r="H280" s="228" t="s">
        <v>196</v>
      </c>
      <c r="I280" s="242">
        <v>4</v>
      </c>
      <c r="J280" s="556">
        <f t="shared" si="94"/>
        <v>1000</v>
      </c>
      <c r="K280" s="554"/>
      <c r="L280" s="555"/>
      <c r="M280" s="556">
        <v>0.5</v>
      </c>
      <c r="N280" s="556"/>
      <c r="O280" s="556"/>
      <c r="P280" s="678">
        <f t="shared" si="95"/>
        <v>2690</v>
      </c>
      <c r="Q280" s="678"/>
      <c r="R280" s="679">
        <f t="shared" si="96"/>
        <v>2100</v>
      </c>
      <c r="S280" s="680"/>
      <c r="T280" s="678">
        <f t="shared" si="97"/>
        <v>2530</v>
      </c>
      <c r="U280" s="678"/>
      <c r="V280" s="678">
        <f t="shared" si="98"/>
        <v>2200</v>
      </c>
      <c r="W280" s="678"/>
      <c r="X280" s="678">
        <f t="shared" si="99"/>
        <v>2130</v>
      </c>
      <c r="Y280" s="678"/>
      <c r="Z280" s="678">
        <f t="shared" si="100"/>
        <v>2430</v>
      </c>
      <c r="AA280" s="678"/>
      <c r="AB280" s="678">
        <f t="shared" si="101"/>
        <v>2500</v>
      </c>
      <c r="AC280" s="678"/>
      <c r="AD280" s="678">
        <f t="shared" si="102"/>
        <v>2270</v>
      </c>
      <c r="AE280" s="678"/>
      <c r="AF280" s="678">
        <f t="shared" si="103"/>
        <v>2460</v>
      </c>
      <c r="AG280" s="678"/>
      <c r="AH280" s="556">
        <f t="shared" si="104"/>
        <v>2340</v>
      </c>
      <c r="AI280" s="556"/>
      <c r="AJ280" s="144" t="s">
        <v>919</v>
      </c>
      <c r="AK280" s="145">
        <v>2344</v>
      </c>
    </row>
    <row r="281" spans="1:37" s="143" customFormat="1" ht="18" customHeight="1">
      <c r="A281" s="151">
        <f t="shared" si="105"/>
        <v>239</v>
      </c>
      <c r="B281" s="691" t="s">
        <v>327</v>
      </c>
      <c r="C281" s="692"/>
      <c r="D281" s="242" t="str">
        <f t="shared" si="93"/>
        <v>~380В</v>
      </c>
      <c r="E281" s="553" t="s">
        <v>212</v>
      </c>
      <c r="F281" s="554"/>
      <c r="G281" s="693"/>
      <c r="H281" s="228" t="s">
        <v>196</v>
      </c>
      <c r="I281" s="242">
        <v>4</v>
      </c>
      <c r="J281" s="556">
        <f t="shared" si="94"/>
        <v>1000</v>
      </c>
      <c r="K281" s="554"/>
      <c r="L281" s="555"/>
      <c r="M281" s="556">
        <v>0.5</v>
      </c>
      <c r="N281" s="556"/>
      <c r="O281" s="556"/>
      <c r="P281" s="678">
        <f t="shared" si="95"/>
        <v>2400</v>
      </c>
      <c r="Q281" s="678"/>
      <c r="R281" s="679">
        <f t="shared" si="96"/>
        <v>1870</v>
      </c>
      <c r="S281" s="680"/>
      <c r="T281" s="678">
        <f t="shared" si="97"/>
        <v>2250</v>
      </c>
      <c r="U281" s="678"/>
      <c r="V281" s="678">
        <f t="shared" si="98"/>
        <v>1960</v>
      </c>
      <c r="W281" s="678"/>
      <c r="X281" s="678">
        <f t="shared" si="99"/>
        <v>1900</v>
      </c>
      <c r="Y281" s="678"/>
      <c r="Z281" s="678">
        <f t="shared" si="100"/>
        <v>2170</v>
      </c>
      <c r="AA281" s="678"/>
      <c r="AB281" s="678">
        <f t="shared" si="101"/>
        <v>2230</v>
      </c>
      <c r="AC281" s="678"/>
      <c r="AD281" s="678">
        <f t="shared" si="102"/>
        <v>2020</v>
      </c>
      <c r="AE281" s="678"/>
      <c r="AF281" s="678">
        <f t="shared" si="103"/>
        <v>2190</v>
      </c>
      <c r="AG281" s="678"/>
      <c r="AH281" s="556">
        <f t="shared" si="104"/>
        <v>2080</v>
      </c>
      <c r="AI281" s="556"/>
      <c r="AJ281" s="144" t="s">
        <v>919</v>
      </c>
      <c r="AK281" s="145">
        <v>2088</v>
      </c>
    </row>
    <row r="282" spans="1:37" s="143" customFormat="1" ht="18" customHeight="1">
      <c r="A282" s="151">
        <f t="shared" si="105"/>
        <v>240</v>
      </c>
      <c r="B282" s="691" t="s">
        <v>328</v>
      </c>
      <c r="C282" s="692"/>
      <c r="D282" s="242" t="str">
        <f t="shared" si="93"/>
        <v>~380В</v>
      </c>
      <c r="E282" s="553" t="s">
        <v>212</v>
      </c>
      <c r="F282" s="554"/>
      <c r="G282" s="693"/>
      <c r="H282" s="228" t="s">
        <v>196</v>
      </c>
      <c r="I282" s="242">
        <v>4</v>
      </c>
      <c r="J282" s="556">
        <f t="shared" si="94"/>
        <v>1000</v>
      </c>
      <c r="K282" s="554"/>
      <c r="L282" s="555"/>
      <c r="M282" s="556">
        <v>0.5</v>
      </c>
      <c r="N282" s="556"/>
      <c r="O282" s="556"/>
      <c r="P282" s="678">
        <f t="shared" si="95"/>
        <v>2830</v>
      </c>
      <c r="Q282" s="678"/>
      <c r="R282" s="679">
        <f t="shared" si="96"/>
        <v>2210</v>
      </c>
      <c r="S282" s="680"/>
      <c r="T282" s="678">
        <f t="shared" si="97"/>
        <v>2660</v>
      </c>
      <c r="U282" s="678"/>
      <c r="V282" s="678">
        <f t="shared" si="98"/>
        <v>2310</v>
      </c>
      <c r="W282" s="678"/>
      <c r="X282" s="678">
        <f t="shared" si="99"/>
        <v>2240</v>
      </c>
      <c r="Y282" s="678"/>
      <c r="Z282" s="678">
        <f t="shared" si="100"/>
        <v>2560</v>
      </c>
      <c r="AA282" s="678"/>
      <c r="AB282" s="678">
        <f t="shared" si="101"/>
        <v>2630</v>
      </c>
      <c r="AC282" s="678"/>
      <c r="AD282" s="678">
        <f t="shared" si="102"/>
        <v>2390</v>
      </c>
      <c r="AE282" s="678"/>
      <c r="AF282" s="678">
        <f t="shared" si="103"/>
        <v>2580</v>
      </c>
      <c r="AG282" s="678"/>
      <c r="AH282" s="556">
        <f t="shared" si="104"/>
        <v>2460</v>
      </c>
      <c r="AI282" s="556"/>
      <c r="AJ282" s="144" t="s">
        <v>919</v>
      </c>
      <c r="AK282" s="145">
        <v>2466</v>
      </c>
    </row>
    <row r="283" spans="1:37" s="143" customFormat="1" ht="18" customHeight="1">
      <c r="A283" s="151">
        <f t="shared" si="105"/>
        <v>241</v>
      </c>
      <c r="B283" s="691" t="s">
        <v>329</v>
      </c>
      <c r="C283" s="692"/>
      <c r="D283" s="242" t="str">
        <f t="shared" si="93"/>
        <v>~380В</v>
      </c>
      <c r="E283" s="553" t="s">
        <v>212</v>
      </c>
      <c r="F283" s="554"/>
      <c r="G283" s="693"/>
      <c r="H283" s="228" t="s">
        <v>196</v>
      </c>
      <c r="I283" s="242">
        <v>4</v>
      </c>
      <c r="J283" s="556">
        <f t="shared" si="94"/>
        <v>1000</v>
      </c>
      <c r="K283" s="554"/>
      <c r="L283" s="555"/>
      <c r="M283" s="556">
        <v>0.5</v>
      </c>
      <c r="N283" s="556"/>
      <c r="O283" s="556"/>
      <c r="P283" s="678">
        <f t="shared" si="95"/>
        <v>2380</v>
      </c>
      <c r="Q283" s="678"/>
      <c r="R283" s="679">
        <f t="shared" si="96"/>
        <v>1860</v>
      </c>
      <c r="S283" s="680"/>
      <c r="T283" s="678">
        <f t="shared" si="97"/>
        <v>2240</v>
      </c>
      <c r="U283" s="678"/>
      <c r="V283" s="678">
        <f t="shared" si="98"/>
        <v>1950</v>
      </c>
      <c r="W283" s="678"/>
      <c r="X283" s="678">
        <f t="shared" si="99"/>
        <v>1890</v>
      </c>
      <c r="Y283" s="678"/>
      <c r="Z283" s="678">
        <f t="shared" si="100"/>
        <v>2160</v>
      </c>
      <c r="AA283" s="678"/>
      <c r="AB283" s="678">
        <f t="shared" si="101"/>
        <v>2220</v>
      </c>
      <c r="AC283" s="678"/>
      <c r="AD283" s="678">
        <f t="shared" si="102"/>
        <v>2010</v>
      </c>
      <c r="AE283" s="678"/>
      <c r="AF283" s="678">
        <f t="shared" si="103"/>
        <v>2180</v>
      </c>
      <c r="AG283" s="678"/>
      <c r="AH283" s="556">
        <f t="shared" si="104"/>
        <v>2070</v>
      </c>
      <c r="AI283" s="556"/>
      <c r="AJ283" s="144" t="s">
        <v>919</v>
      </c>
      <c r="AK283" s="145">
        <v>2077</v>
      </c>
    </row>
    <row r="284" spans="1:37" s="143" customFormat="1" ht="18" customHeight="1">
      <c r="A284" s="151">
        <f t="shared" si="105"/>
        <v>242</v>
      </c>
      <c r="B284" s="691" t="s">
        <v>330</v>
      </c>
      <c r="C284" s="692"/>
      <c r="D284" s="242" t="str">
        <f t="shared" si="93"/>
        <v>~380В</v>
      </c>
      <c r="E284" s="553" t="s">
        <v>212</v>
      </c>
      <c r="F284" s="554"/>
      <c r="G284" s="693"/>
      <c r="H284" s="228" t="s">
        <v>196</v>
      </c>
      <c r="I284" s="242">
        <v>4</v>
      </c>
      <c r="J284" s="556">
        <f t="shared" si="94"/>
        <v>1000</v>
      </c>
      <c r="K284" s="554"/>
      <c r="L284" s="555"/>
      <c r="M284" s="556">
        <v>0.5</v>
      </c>
      <c r="N284" s="556"/>
      <c r="O284" s="556"/>
      <c r="P284" s="678">
        <f t="shared" si="95"/>
        <v>2290</v>
      </c>
      <c r="Q284" s="678"/>
      <c r="R284" s="679">
        <f t="shared" si="96"/>
        <v>1790</v>
      </c>
      <c r="S284" s="680"/>
      <c r="T284" s="678">
        <f t="shared" si="97"/>
        <v>2150</v>
      </c>
      <c r="U284" s="678"/>
      <c r="V284" s="678">
        <f t="shared" si="98"/>
        <v>1870</v>
      </c>
      <c r="W284" s="678"/>
      <c r="X284" s="678">
        <f t="shared" si="99"/>
        <v>1810</v>
      </c>
      <c r="Y284" s="678"/>
      <c r="Z284" s="678">
        <f t="shared" si="100"/>
        <v>2070</v>
      </c>
      <c r="AA284" s="678"/>
      <c r="AB284" s="678">
        <f t="shared" si="101"/>
        <v>2130</v>
      </c>
      <c r="AC284" s="678"/>
      <c r="AD284" s="678">
        <f t="shared" si="102"/>
        <v>1930</v>
      </c>
      <c r="AE284" s="678"/>
      <c r="AF284" s="678">
        <f t="shared" si="103"/>
        <v>2090</v>
      </c>
      <c r="AG284" s="678"/>
      <c r="AH284" s="556">
        <f t="shared" si="104"/>
        <v>1990</v>
      </c>
      <c r="AI284" s="556"/>
      <c r="AJ284" s="144" t="s">
        <v>919</v>
      </c>
      <c r="AK284" s="145">
        <v>1999</v>
      </c>
    </row>
    <row r="285" spans="1:37" s="143" customFormat="1" ht="18" customHeight="1">
      <c r="A285" s="151">
        <f t="shared" si="105"/>
        <v>243</v>
      </c>
      <c r="B285" s="691" t="s">
        <v>331</v>
      </c>
      <c r="C285" s="692"/>
      <c r="D285" s="242" t="str">
        <f t="shared" si="93"/>
        <v>~380В</v>
      </c>
      <c r="E285" s="553" t="s">
        <v>212</v>
      </c>
      <c r="F285" s="554"/>
      <c r="G285" s="693"/>
      <c r="H285" s="228" t="s">
        <v>196</v>
      </c>
      <c r="I285" s="242">
        <v>4</v>
      </c>
      <c r="J285" s="556">
        <f t="shared" si="94"/>
        <v>1000</v>
      </c>
      <c r="K285" s="554"/>
      <c r="L285" s="555"/>
      <c r="M285" s="556">
        <v>0.5</v>
      </c>
      <c r="N285" s="556"/>
      <c r="O285" s="556"/>
      <c r="P285" s="678">
        <f t="shared" si="95"/>
        <v>1350</v>
      </c>
      <c r="Q285" s="678"/>
      <c r="R285" s="679">
        <f t="shared" si="96"/>
        <v>1050</v>
      </c>
      <c r="S285" s="680"/>
      <c r="T285" s="678">
        <f t="shared" si="97"/>
        <v>1260</v>
      </c>
      <c r="U285" s="678"/>
      <c r="V285" s="678">
        <f t="shared" si="98"/>
        <v>1100</v>
      </c>
      <c r="W285" s="678"/>
      <c r="X285" s="678">
        <f t="shared" si="99"/>
        <v>1060</v>
      </c>
      <c r="Y285" s="678"/>
      <c r="Z285" s="678">
        <f t="shared" si="100"/>
        <v>1220</v>
      </c>
      <c r="AA285" s="678"/>
      <c r="AB285" s="678">
        <f t="shared" si="101"/>
        <v>1250</v>
      </c>
      <c r="AC285" s="678"/>
      <c r="AD285" s="678">
        <f t="shared" si="102"/>
        <v>1130</v>
      </c>
      <c r="AE285" s="678"/>
      <c r="AF285" s="678">
        <f t="shared" si="103"/>
        <v>1230</v>
      </c>
      <c r="AG285" s="678"/>
      <c r="AH285" s="556">
        <f t="shared" si="104"/>
        <v>1170</v>
      </c>
      <c r="AI285" s="556"/>
      <c r="AJ285" s="144" t="s">
        <v>919</v>
      </c>
      <c r="AK285" s="145">
        <v>1174</v>
      </c>
    </row>
    <row r="286" spans="1:37" s="143" customFormat="1" ht="18" customHeight="1">
      <c r="A286" s="151">
        <f t="shared" si="105"/>
        <v>244</v>
      </c>
      <c r="B286" s="691" t="s">
        <v>332</v>
      </c>
      <c r="C286" s="692"/>
      <c r="D286" s="242" t="str">
        <f t="shared" si="93"/>
        <v>~380В</v>
      </c>
      <c r="E286" s="553" t="s">
        <v>212</v>
      </c>
      <c r="F286" s="554"/>
      <c r="G286" s="693"/>
      <c r="H286" s="228" t="s">
        <v>196</v>
      </c>
      <c r="I286" s="242">
        <v>4</v>
      </c>
      <c r="J286" s="556">
        <f t="shared" si="94"/>
        <v>1000</v>
      </c>
      <c r="K286" s="554"/>
      <c r="L286" s="555"/>
      <c r="M286" s="556">
        <v>0.5</v>
      </c>
      <c r="N286" s="556"/>
      <c r="O286" s="556"/>
      <c r="P286" s="678">
        <f t="shared" si="95"/>
        <v>1830</v>
      </c>
      <c r="Q286" s="678"/>
      <c r="R286" s="679">
        <f t="shared" si="96"/>
        <v>1430</v>
      </c>
      <c r="S286" s="680"/>
      <c r="T286" s="678">
        <f t="shared" si="97"/>
        <v>1720</v>
      </c>
      <c r="U286" s="678"/>
      <c r="V286" s="678">
        <f t="shared" si="98"/>
        <v>1500</v>
      </c>
      <c r="W286" s="678"/>
      <c r="X286" s="678">
        <f t="shared" si="99"/>
        <v>1450</v>
      </c>
      <c r="Y286" s="678"/>
      <c r="Z286" s="678">
        <f t="shared" si="100"/>
        <v>1650</v>
      </c>
      <c r="AA286" s="678"/>
      <c r="AB286" s="678">
        <f t="shared" si="101"/>
        <v>1700</v>
      </c>
      <c r="AC286" s="678"/>
      <c r="AD286" s="678">
        <f t="shared" si="102"/>
        <v>1540</v>
      </c>
      <c r="AE286" s="678"/>
      <c r="AF286" s="678">
        <f t="shared" si="103"/>
        <v>1670</v>
      </c>
      <c r="AG286" s="678"/>
      <c r="AH286" s="556">
        <f t="shared" si="104"/>
        <v>1590</v>
      </c>
      <c r="AI286" s="556"/>
      <c r="AJ286" s="144" t="s">
        <v>919</v>
      </c>
      <c r="AK286" s="145">
        <v>1596</v>
      </c>
    </row>
    <row r="287" spans="1:37" s="143" customFormat="1" ht="18" customHeight="1">
      <c r="A287" s="151">
        <f t="shared" si="105"/>
        <v>245</v>
      </c>
      <c r="B287" s="691" t="s">
        <v>333</v>
      </c>
      <c r="C287" s="692"/>
      <c r="D287" s="242" t="str">
        <f t="shared" si="93"/>
        <v>~380В</v>
      </c>
      <c r="E287" s="553" t="s">
        <v>212</v>
      </c>
      <c r="F287" s="554"/>
      <c r="G287" s="693"/>
      <c r="H287" s="228" t="s">
        <v>196</v>
      </c>
      <c r="I287" s="242">
        <v>4</v>
      </c>
      <c r="J287" s="556">
        <f t="shared" si="94"/>
        <v>1000</v>
      </c>
      <c r="K287" s="554"/>
      <c r="L287" s="555"/>
      <c r="M287" s="556">
        <v>0.5</v>
      </c>
      <c r="N287" s="556"/>
      <c r="O287" s="556"/>
      <c r="P287" s="678">
        <f t="shared" si="95"/>
        <v>1890</v>
      </c>
      <c r="Q287" s="678"/>
      <c r="R287" s="679">
        <f t="shared" si="96"/>
        <v>1480</v>
      </c>
      <c r="S287" s="680"/>
      <c r="T287" s="678">
        <f t="shared" si="97"/>
        <v>1770</v>
      </c>
      <c r="U287" s="678"/>
      <c r="V287" s="678">
        <f t="shared" si="98"/>
        <v>1540</v>
      </c>
      <c r="W287" s="678"/>
      <c r="X287" s="678">
        <f t="shared" si="99"/>
        <v>1490</v>
      </c>
      <c r="Y287" s="678"/>
      <c r="Z287" s="678">
        <f t="shared" si="100"/>
        <v>1710</v>
      </c>
      <c r="AA287" s="678"/>
      <c r="AB287" s="678">
        <f t="shared" si="101"/>
        <v>1760</v>
      </c>
      <c r="AC287" s="678"/>
      <c r="AD287" s="678">
        <f t="shared" si="102"/>
        <v>1590</v>
      </c>
      <c r="AE287" s="678"/>
      <c r="AF287" s="678">
        <f t="shared" si="103"/>
        <v>1720</v>
      </c>
      <c r="AG287" s="678"/>
      <c r="AH287" s="556">
        <f t="shared" si="104"/>
        <v>1640</v>
      </c>
      <c r="AI287" s="556"/>
      <c r="AJ287" s="144" t="s">
        <v>919</v>
      </c>
      <c r="AK287" s="145">
        <v>1645</v>
      </c>
    </row>
    <row r="288" spans="1:37" s="143" customFormat="1" ht="18" customHeight="1">
      <c r="A288" s="151">
        <f t="shared" si="105"/>
        <v>246</v>
      </c>
      <c r="B288" s="691" t="s">
        <v>334</v>
      </c>
      <c r="C288" s="692"/>
      <c r="D288" s="242" t="str">
        <f t="shared" si="93"/>
        <v>~380В</v>
      </c>
      <c r="E288" s="553" t="s">
        <v>212</v>
      </c>
      <c r="F288" s="554"/>
      <c r="G288" s="693"/>
      <c r="H288" s="228" t="s">
        <v>196</v>
      </c>
      <c r="I288" s="242">
        <v>4</v>
      </c>
      <c r="J288" s="556">
        <f t="shared" si="94"/>
        <v>1000</v>
      </c>
      <c r="K288" s="554"/>
      <c r="L288" s="555"/>
      <c r="M288" s="556">
        <v>0.5</v>
      </c>
      <c r="N288" s="556"/>
      <c r="O288" s="556"/>
      <c r="P288" s="678">
        <f t="shared" si="95"/>
        <v>1430</v>
      </c>
      <c r="Q288" s="678"/>
      <c r="R288" s="679">
        <f t="shared" si="96"/>
        <v>1120</v>
      </c>
      <c r="S288" s="680"/>
      <c r="T288" s="678">
        <f t="shared" si="97"/>
        <v>1340</v>
      </c>
      <c r="U288" s="678"/>
      <c r="V288" s="678">
        <f t="shared" si="98"/>
        <v>1170</v>
      </c>
      <c r="W288" s="678"/>
      <c r="X288" s="678">
        <f t="shared" si="99"/>
        <v>1130</v>
      </c>
      <c r="Y288" s="678"/>
      <c r="Z288" s="678">
        <f t="shared" si="100"/>
        <v>1290</v>
      </c>
      <c r="AA288" s="678"/>
      <c r="AB288" s="678">
        <f t="shared" si="101"/>
        <v>1330</v>
      </c>
      <c r="AC288" s="678"/>
      <c r="AD288" s="678">
        <f t="shared" si="102"/>
        <v>1200</v>
      </c>
      <c r="AE288" s="678"/>
      <c r="AF288" s="678">
        <f t="shared" si="103"/>
        <v>1300</v>
      </c>
      <c r="AG288" s="678"/>
      <c r="AH288" s="556">
        <f t="shared" si="104"/>
        <v>1240</v>
      </c>
      <c r="AI288" s="556"/>
      <c r="AJ288" s="144" t="s">
        <v>919</v>
      </c>
      <c r="AK288" s="145">
        <v>1245</v>
      </c>
    </row>
    <row r="289" spans="1:37" s="143" customFormat="1" ht="18" customHeight="1">
      <c r="A289" s="151">
        <f t="shared" si="105"/>
        <v>247</v>
      </c>
      <c r="B289" s="691" t="s">
        <v>335</v>
      </c>
      <c r="C289" s="692"/>
      <c r="D289" s="242" t="str">
        <f t="shared" si="93"/>
        <v>~380В</v>
      </c>
      <c r="E289" s="553" t="s">
        <v>212</v>
      </c>
      <c r="F289" s="554"/>
      <c r="G289" s="693"/>
      <c r="H289" s="228" t="s">
        <v>196</v>
      </c>
      <c r="I289" s="242">
        <v>4</v>
      </c>
      <c r="J289" s="556">
        <f t="shared" si="94"/>
        <v>1000</v>
      </c>
      <c r="K289" s="554"/>
      <c r="L289" s="555"/>
      <c r="M289" s="556">
        <v>0.5</v>
      </c>
      <c r="N289" s="556"/>
      <c r="O289" s="556"/>
      <c r="P289" s="678">
        <f t="shared" si="95"/>
        <v>2120</v>
      </c>
      <c r="Q289" s="678"/>
      <c r="R289" s="679">
        <f t="shared" si="96"/>
        <v>1660</v>
      </c>
      <c r="S289" s="680"/>
      <c r="T289" s="678">
        <f t="shared" si="97"/>
        <v>2000</v>
      </c>
      <c r="U289" s="678"/>
      <c r="V289" s="678">
        <f t="shared" si="98"/>
        <v>1740</v>
      </c>
      <c r="W289" s="678"/>
      <c r="X289" s="678">
        <f t="shared" si="99"/>
        <v>1680</v>
      </c>
      <c r="Y289" s="678"/>
      <c r="Z289" s="678">
        <f t="shared" si="100"/>
        <v>1920</v>
      </c>
      <c r="AA289" s="678"/>
      <c r="AB289" s="678">
        <f t="shared" si="101"/>
        <v>1980</v>
      </c>
      <c r="AC289" s="678"/>
      <c r="AD289" s="678">
        <f t="shared" si="102"/>
        <v>1790</v>
      </c>
      <c r="AE289" s="678"/>
      <c r="AF289" s="678">
        <f t="shared" si="103"/>
        <v>1940</v>
      </c>
      <c r="AG289" s="678"/>
      <c r="AH289" s="556">
        <f t="shared" si="104"/>
        <v>1850</v>
      </c>
      <c r="AI289" s="556"/>
      <c r="AJ289" s="144" t="s">
        <v>919</v>
      </c>
      <c r="AK289" s="145">
        <v>1852</v>
      </c>
    </row>
    <row r="290" spans="1:37" s="132" customFormat="1" ht="18" customHeight="1">
      <c r="A290" s="69" t="str">
        <f ca="1">'Протокол №503-2'!A256</f>
        <v>УЭРМ-6 (2÷11 этажи)</v>
      </c>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1"/>
      <c r="AJ290" s="133"/>
      <c r="AK290" s="83"/>
    </row>
    <row r="291" spans="1:37" s="143" customFormat="1" ht="18" customHeight="1">
      <c r="A291" s="151">
        <v>248</v>
      </c>
      <c r="B291" s="691" t="s">
        <v>278</v>
      </c>
      <c r="C291" s="692"/>
      <c r="D291" s="242" t="str">
        <f t="shared" ref="D291:D322" si="106">IF(AJ291="АВС","~380В","~220В")</f>
        <v>~380В</v>
      </c>
      <c r="E291" s="553" t="s">
        <v>212</v>
      </c>
      <c r="F291" s="554"/>
      <c r="G291" s="693"/>
      <c r="H291" s="228" t="s">
        <v>196</v>
      </c>
      <c r="I291" s="242">
        <v>4</v>
      </c>
      <c r="J291" s="556">
        <f t="shared" ref="J291:J322" si="107">IF(I291&gt;16,2500,1000)</f>
        <v>1000</v>
      </c>
      <c r="K291" s="554"/>
      <c r="L291" s="555"/>
      <c r="M291" s="556">
        <v>0.5</v>
      </c>
      <c r="N291" s="556"/>
      <c r="O291" s="556"/>
      <c r="P291" s="678">
        <f t="shared" ref="P291:P322" si="108">IF(AJ291="АВС",TRUNC((AK291+AK291*15/100)/10,0)*10,"-")</f>
        <v>1660</v>
      </c>
      <c r="Q291" s="678"/>
      <c r="R291" s="679">
        <f t="shared" ref="R291:R322" si="109">IF(AJ291="АВС",TRUNC((AK291-AK291*10/100)/10,0)*10,"-")</f>
        <v>1300</v>
      </c>
      <c r="S291" s="680"/>
      <c r="T291" s="678">
        <f t="shared" ref="T291:T322" si="110">IF(AJ291="АВС",TRUNC((AK291+AK291*8/100)/10,0)*10,"-")</f>
        <v>1560</v>
      </c>
      <c r="U291" s="678"/>
      <c r="V291" s="678">
        <f t="shared" ref="V291:V322" si="111">IF(OR(AJ291="АВС",AJ291="А"),TRUNC((AK291-AK291*6/100)/10,0)*10,"-")</f>
        <v>1360</v>
      </c>
      <c r="W291" s="678"/>
      <c r="X291" s="678">
        <f t="shared" ref="X291:X322" si="112">IF(OR(AJ291="АВС",AJ291="В"),TRUNC((AK291-AK291*9/100)/10,0)*10,"-")</f>
        <v>1320</v>
      </c>
      <c r="Y291" s="678"/>
      <c r="Z291" s="678">
        <f t="shared" ref="Z291:Z322" si="113">IF(OR(AJ291="АВС",AJ291="С"),TRUNC((AK291+AK291*4/100)/10,0)*10,"-")</f>
        <v>1510</v>
      </c>
      <c r="AA291" s="678"/>
      <c r="AB291" s="678">
        <f t="shared" ref="AB291:AB322" si="114">IF(OR(AJ291="АВС",AJ291="А"),TRUNC((AK291+AK291*7/100)/10,0)*10,"-")</f>
        <v>1550</v>
      </c>
      <c r="AC291" s="678"/>
      <c r="AD291" s="678">
        <f t="shared" ref="AD291:AD322" si="115">IF(OR(AJ291="АВС",AJ291="В"),TRUNC((AK291-AK291*3/100)/10,0)*10,"-")</f>
        <v>1400</v>
      </c>
      <c r="AE291" s="678"/>
      <c r="AF291" s="678">
        <f t="shared" ref="AF291:AF322" si="116">IF(OR(AJ291="АВС",AJ291="С"),TRUNC((AK291+AK291*5/100)/10,0)*10,"-")</f>
        <v>1520</v>
      </c>
      <c r="AG291" s="678"/>
      <c r="AH291" s="556">
        <f t="shared" ref="AH291:AH322" si="117">TRUNC(AK291/10,0)*10</f>
        <v>1450</v>
      </c>
      <c r="AI291" s="556"/>
      <c r="AJ291" s="144" t="s">
        <v>919</v>
      </c>
      <c r="AK291" s="145">
        <v>1452</v>
      </c>
    </row>
    <row r="292" spans="1:37" s="143" customFormat="1" ht="18" customHeight="1">
      <c r="A292" s="151">
        <f t="shared" ref="A292:A323" si="118">A291+1</f>
        <v>249</v>
      </c>
      <c r="B292" s="691" t="s">
        <v>279</v>
      </c>
      <c r="C292" s="692"/>
      <c r="D292" s="242" t="str">
        <f t="shared" si="106"/>
        <v>~380В</v>
      </c>
      <c r="E292" s="553" t="s">
        <v>212</v>
      </c>
      <c r="F292" s="554"/>
      <c r="G292" s="693"/>
      <c r="H292" s="228" t="s">
        <v>196</v>
      </c>
      <c r="I292" s="242">
        <v>4</v>
      </c>
      <c r="J292" s="556">
        <f t="shared" si="107"/>
        <v>1000</v>
      </c>
      <c r="K292" s="554"/>
      <c r="L292" s="555"/>
      <c r="M292" s="556">
        <v>0.5</v>
      </c>
      <c r="N292" s="556"/>
      <c r="O292" s="556"/>
      <c r="P292" s="678">
        <f t="shared" si="108"/>
        <v>2240</v>
      </c>
      <c r="Q292" s="678"/>
      <c r="R292" s="679">
        <f t="shared" si="109"/>
        <v>1750</v>
      </c>
      <c r="S292" s="680"/>
      <c r="T292" s="678">
        <f t="shared" si="110"/>
        <v>2100</v>
      </c>
      <c r="U292" s="678"/>
      <c r="V292" s="678">
        <f t="shared" si="111"/>
        <v>1830</v>
      </c>
      <c r="W292" s="678"/>
      <c r="X292" s="678">
        <f t="shared" si="112"/>
        <v>1770</v>
      </c>
      <c r="Y292" s="678"/>
      <c r="Z292" s="678">
        <f t="shared" si="113"/>
        <v>2030</v>
      </c>
      <c r="AA292" s="678"/>
      <c r="AB292" s="678">
        <f t="shared" si="114"/>
        <v>2080</v>
      </c>
      <c r="AC292" s="678"/>
      <c r="AD292" s="678">
        <f t="shared" si="115"/>
        <v>1890</v>
      </c>
      <c r="AE292" s="678"/>
      <c r="AF292" s="678">
        <f t="shared" si="116"/>
        <v>2040</v>
      </c>
      <c r="AG292" s="678"/>
      <c r="AH292" s="556">
        <f t="shared" si="117"/>
        <v>1950</v>
      </c>
      <c r="AI292" s="556"/>
      <c r="AJ292" s="144" t="s">
        <v>919</v>
      </c>
      <c r="AK292" s="145">
        <v>1952</v>
      </c>
    </row>
    <row r="293" spans="1:37" s="143" customFormat="1" ht="18" customHeight="1">
      <c r="A293" s="151">
        <f t="shared" si="118"/>
        <v>250</v>
      </c>
      <c r="B293" s="691" t="s">
        <v>280</v>
      </c>
      <c r="C293" s="692"/>
      <c r="D293" s="242" t="str">
        <f t="shared" si="106"/>
        <v>~380В</v>
      </c>
      <c r="E293" s="553" t="s">
        <v>212</v>
      </c>
      <c r="F293" s="554"/>
      <c r="G293" s="693"/>
      <c r="H293" s="228" t="s">
        <v>196</v>
      </c>
      <c r="I293" s="242">
        <v>4</v>
      </c>
      <c r="J293" s="556">
        <f t="shared" si="107"/>
        <v>1000</v>
      </c>
      <c r="K293" s="554"/>
      <c r="L293" s="555"/>
      <c r="M293" s="556">
        <v>0.5</v>
      </c>
      <c r="N293" s="556"/>
      <c r="O293" s="556"/>
      <c r="P293" s="678">
        <f t="shared" si="108"/>
        <v>2010</v>
      </c>
      <c r="Q293" s="678"/>
      <c r="R293" s="679">
        <f t="shared" si="109"/>
        <v>1570</v>
      </c>
      <c r="S293" s="680"/>
      <c r="T293" s="678">
        <f t="shared" si="110"/>
        <v>1890</v>
      </c>
      <c r="U293" s="678"/>
      <c r="V293" s="678">
        <f t="shared" si="111"/>
        <v>1640</v>
      </c>
      <c r="W293" s="678"/>
      <c r="X293" s="678">
        <f t="shared" si="112"/>
        <v>1590</v>
      </c>
      <c r="Y293" s="678"/>
      <c r="Z293" s="678">
        <f t="shared" si="113"/>
        <v>1820</v>
      </c>
      <c r="AA293" s="678"/>
      <c r="AB293" s="678">
        <f t="shared" si="114"/>
        <v>1870</v>
      </c>
      <c r="AC293" s="678"/>
      <c r="AD293" s="678">
        <f t="shared" si="115"/>
        <v>1690</v>
      </c>
      <c r="AE293" s="678"/>
      <c r="AF293" s="678">
        <f t="shared" si="116"/>
        <v>1830</v>
      </c>
      <c r="AG293" s="678"/>
      <c r="AH293" s="556">
        <f t="shared" si="117"/>
        <v>1750</v>
      </c>
      <c r="AI293" s="556"/>
      <c r="AJ293" s="144" t="s">
        <v>919</v>
      </c>
      <c r="AK293" s="145">
        <v>1750</v>
      </c>
    </row>
    <row r="294" spans="1:37" s="143" customFormat="1" ht="18" customHeight="1">
      <c r="A294" s="151">
        <f t="shared" si="118"/>
        <v>251</v>
      </c>
      <c r="B294" s="691" t="s">
        <v>281</v>
      </c>
      <c r="C294" s="692"/>
      <c r="D294" s="242" t="str">
        <f t="shared" si="106"/>
        <v>~380В</v>
      </c>
      <c r="E294" s="553" t="s">
        <v>212</v>
      </c>
      <c r="F294" s="554"/>
      <c r="G294" s="693"/>
      <c r="H294" s="228" t="s">
        <v>196</v>
      </c>
      <c r="I294" s="242">
        <v>4</v>
      </c>
      <c r="J294" s="556">
        <f t="shared" si="107"/>
        <v>1000</v>
      </c>
      <c r="K294" s="554"/>
      <c r="L294" s="555"/>
      <c r="M294" s="556">
        <v>0.5</v>
      </c>
      <c r="N294" s="556"/>
      <c r="O294" s="556"/>
      <c r="P294" s="678">
        <f t="shared" si="108"/>
        <v>2300</v>
      </c>
      <c r="Q294" s="678"/>
      <c r="R294" s="679">
        <f t="shared" si="109"/>
        <v>1800</v>
      </c>
      <c r="S294" s="680"/>
      <c r="T294" s="678">
        <f t="shared" si="110"/>
        <v>2160</v>
      </c>
      <c r="U294" s="678"/>
      <c r="V294" s="678">
        <f t="shared" si="111"/>
        <v>1880</v>
      </c>
      <c r="W294" s="678"/>
      <c r="X294" s="678">
        <f t="shared" si="112"/>
        <v>1820</v>
      </c>
      <c r="Y294" s="678"/>
      <c r="Z294" s="678">
        <f t="shared" si="113"/>
        <v>2080</v>
      </c>
      <c r="AA294" s="678"/>
      <c r="AB294" s="678">
        <f t="shared" si="114"/>
        <v>2140</v>
      </c>
      <c r="AC294" s="678"/>
      <c r="AD294" s="678">
        <f t="shared" si="115"/>
        <v>1940</v>
      </c>
      <c r="AE294" s="678"/>
      <c r="AF294" s="678">
        <f t="shared" si="116"/>
        <v>2100</v>
      </c>
      <c r="AG294" s="678"/>
      <c r="AH294" s="556">
        <f t="shared" si="117"/>
        <v>2000</v>
      </c>
      <c r="AI294" s="556"/>
      <c r="AJ294" s="144" t="s">
        <v>919</v>
      </c>
      <c r="AK294" s="145">
        <v>2000</v>
      </c>
    </row>
    <row r="295" spans="1:37" s="143" customFormat="1" ht="18" customHeight="1">
      <c r="A295" s="151">
        <f t="shared" si="118"/>
        <v>252</v>
      </c>
      <c r="B295" s="691" t="s">
        <v>282</v>
      </c>
      <c r="C295" s="692"/>
      <c r="D295" s="242" t="str">
        <f t="shared" si="106"/>
        <v>~380В</v>
      </c>
      <c r="E295" s="553" t="s">
        <v>212</v>
      </c>
      <c r="F295" s="554"/>
      <c r="G295" s="693"/>
      <c r="H295" s="228" t="s">
        <v>196</v>
      </c>
      <c r="I295" s="242">
        <v>4</v>
      </c>
      <c r="J295" s="556">
        <f t="shared" si="107"/>
        <v>1000</v>
      </c>
      <c r="K295" s="554"/>
      <c r="L295" s="555"/>
      <c r="M295" s="556">
        <v>0.5</v>
      </c>
      <c r="N295" s="556"/>
      <c r="O295" s="556"/>
      <c r="P295" s="678">
        <f t="shared" si="108"/>
        <v>2340</v>
      </c>
      <c r="Q295" s="678"/>
      <c r="R295" s="679">
        <f t="shared" si="109"/>
        <v>1830</v>
      </c>
      <c r="S295" s="680"/>
      <c r="T295" s="678">
        <f t="shared" si="110"/>
        <v>2200</v>
      </c>
      <c r="U295" s="678"/>
      <c r="V295" s="678">
        <f t="shared" si="111"/>
        <v>1910</v>
      </c>
      <c r="W295" s="678"/>
      <c r="X295" s="678">
        <f t="shared" si="112"/>
        <v>1850</v>
      </c>
      <c r="Y295" s="678"/>
      <c r="Z295" s="678">
        <f t="shared" si="113"/>
        <v>2120</v>
      </c>
      <c r="AA295" s="678"/>
      <c r="AB295" s="678">
        <f t="shared" si="114"/>
        <v>2180</v>
      </c>
      <c r="AC295" s="678"/>
      <c r="AD295" s="678">
        <f t="shared" si="115"/>
        <v>1970</v>
      </c>
      <c r="AE295" s="678"/>
      <c r="AF295" s="678">
        <f t="shared" si="116"/>
        <v>2140</v>
      </c>
      <c r="AG295" s="678"/>
      <c r="AH295" s="556">
        <f t="shared" si="117"/>
        <v>2040</v>
      </c>
      <c r="AI295" s="556"/>
      <c r="AJ295" s="144" t="s">
        <v>919</v>
      </c>
      <c r="AK295" s="145">
        <v>2040</v>
      </c>
    </row>
    <row r="296" spans="1:37" s="143" customFormat="1" ht="18" customHeight="1">
      <c r="A296" s="151">
        <f t="shared" si="118"/>
        <v>253</v>
      </c>
      <c r="B296" s="691" t="s">
        <v>283</v>
      </c>
      <c r="C296" s="692"/>
      <c r="D296" s="242" t="str">
        <f t="shared" si="106"/>
        <v>~380В</v>
      </c>
      <c r="E296" s="553" t="s">
        <v>212</v>
      </c>
      <c r="F296" s="554"/>
      <c r="G296" s="693"/>
      <c r="H296" s="228" t="s">
        <v>196</v>
      </c>
      <c r="I296" s="242">
        <v>4</v>
      </c>
      <c r="J296" s="556">
        <f t="shared" si="107"/>
        <v>1000</v>
      </c>
      <c r="K296" s="554"/>
      <c r="L296" s="555"/>
      <c r="M296" s="556">
        <v>0.5</v>
      </c>
      <c r="N296" s="556"/>
      <c r="O296" s="556"/>
      <c r="P296" s="678">
        <f t="shared" si="108"/>
        <v>2360</v>
      </c>
      <c r="Q296" s="678"/>
      <c r="R296" s="679">
        <f t="shared" si="109"/>
        <v>1850</v>
      </c>
      <c r="S296" s="680"/>
      <c r="T296" s="678">
        <f t="shared" si="110"/>
        <v>2220</v>
      </c>
      <c r="U296" s="678"/>
      <c r="V296" s="678">
        <f t="shared" si="111"/>
        <v>1930</v>
      </c>
      <c r="W296" s="678"/>
      <c r="X296" s="678">
        <f t="shared" si="112"/>
        <v>1870</v>
      </c>
      <c r="Y296" s="678"/>
      <c r="Z296" s="678">
        <f t="shared" si="113"/>
        <v>2140</v>
      </c>
      <c r="AA296" s="678"/>
      <c r="AB296" s="678">
        <f t="shared" si="114"/>
        <v>2200</v>
      </c>
      <c r="AC296" s="678"/>
      <c r="AD296" s="678">
        <f t="shared" si="115"/>
        <v>1990</v>
      </c>
      <c r="AE296" s="678"/>
      <c r="AF296" s="678">
        <f t="shared" si="116"/>
        <v>2160</v>
      </c>
      <c r="AG296" s="678"/>
      <c r="AH296" s="556">
        <f t="shared" si="117"/>
        <v>2060</v>
      </c>
      <c r="AI296" s="556"/>
      <c r="AJ296" s="144" t="s">
        <v>919</v>
      </c>
      <c r="AK296" s="145">
        <v>2060</v>
      </c>
    </row>
    <row r="297" spans="1:37" s="143" customFormat="1" ht="18" customHeight="1">
      <c r="A297" s="151">
        <f t="shared" si="118"/>
        <v>254</v>
      </c>
      <c r="B297" s="691" t="s">
        <v>284</v>
      </c>
      <c r="C297" s="692"/>
      <c r="D297" s="242" t="str">
        <f t="shared" si="106"/>
        <v>~380В</v>
      </c>
      <c r="E297" s="553" t="s">
        <v>212</v>
      </c>
      <c r="F297" s="554"/>
      <c r="G297" s="693"/>
      <c r="H297" s="228" t="s">
        <v>196</v>
      </c>
      <c r="I297" s="242">
        <v>4</v>
      </c>
      <c r="J297" s="556">
        <f t="shared" si="107"/>
        <v>1000</v>
      </c>
      <c r="K297" s="554"/>
      <c r="L297" s="555"/>
      <c r="M297" s="556">
        <v>0.5</v>
      </c>
      <c r="N297" s="556"/>
      <c r="O297" s="556"/>
      <c r="P297" s="678">
        <f t="shared" si="108"/>
        <v>3020</v>
      </c>
      <c r="Q297" s="678"/>
      <c r="R297" s="679">
        <f t="shared" si="109"/>
        <v>2360</v>
      </c>
      <c r="S297" s="680"/>
      <c r="T297" s="678">
        <f t="shared" si="110"/>
        <v>2840</v>
      </c>
      <c r="U297" s="678"/>
      <c r="V297" s="678">
        <f t="shared" si="111"/>
        <v>2470</v>
      </c>
      <c r="W297" s="678"/>
      <c r="X297" s="678">
        <f t="shared" si="112"/>
        <v>2390</v>
      </c>
      <c r="Y297" s="678"/>
      <c r="Z297" s="678">
        <f t="shared" si="113"/>
        <v>2730</v>
      </c>
      <c r="AA297" s="678"/>
      <c r="AB297" s="678">
        <f t="shared" si="114"/>
        <v>2810</v>
      </c>
      <c r="AC297" s="678"/>
      <c r="AD297" s="678">
        <f t="shared" si="115"/>
        <v>2550</v>
      </c>
      <c r="AE297" s="678"/>
      <c r="AF297" s="678">
        <f t="shared" si="116"/>
        <v>2760</v>
      </c>
      <c r="AG297" s="678"/>
      <c r="AH297" s="556">
        <f t="shared" si="117"/>
        <v>2630</v>
      </c>
      <c r="AI297" s="556"/>
      <c r="AJ297" s="144" t="s">
        <v>919</v>
      </c>
      <c r="AK297" s="145">
        <v>2630</v>
      </c>
    </row>
    <row r="298" spans="1:37" s="143" customFormat="1" ht="18" customHeight="1">
      <c r="A298" s="151">
        <f t="shared" si="118"/>
        <v>255</v>
      </c>
      <c r="B298" s="691" t="s">
        <v>285</v>
      </c>
      <c r="C298" s="692"/>
      <c r="D298" s="242" t="str">
        <f t="shared" si="106"/>
        <v>~380В</v>
      </c>
      <c r="E298" s="553" t="s">
        <v>212</v>
      </c>
      <c r="F298" s="554"/>
      <c r="G298" s="693"/>
      <c r="H298" s="228" t="s">
        <v>196</v>
      </c>
      <c r="I298" s="242">
        <v>4</v>
      </c>
      <c r="J298" s="556">
        <f t="shared" si="107"/>
        <v>1000</v>
      </c>
      <c r="K298" s="554"/>
      <c r="L298" s="555"/>
      <c r="M298" s="556">
        <v>0.5</v>
      </c>
      <c r="N298" s="556"/>
      <c r="O298" s="556"/>
      <c r="P298" s="678">
        <f t="shared" si="108"/>
        <v>2180</v>
      </c>
      <c r="Q298" s="678"/>
      <c r="R298" s="679">
        <f t="shared" si="109"/>
        <v>1710</v>
      </c>
      <c r="S298" s="680"/>
      <c r="T298" s="678">
        <f t="shared" si="110"/>
        <v>2050</v>
      </c>
      <c r="U298" s="678"/>
      <c r="V298" s="678">
        <f t="shared" si="111"/>
        <v>1780</v>
      </c>
      <c r="W298" s="678"/>
      <c r="X298" s="678">
        <f t="shared" si="112"/>
        <v>1720</v>
      </c>
      <c r="Y298" s="678"/>
      <c r="Z298" s="678">
        <f t="shared" si="113"/>
        <v>1970</v>
      </c>
      <c r="AA298" s="678"/>
      <c r="AB298" s="678">
        <f t="shared" si="114"/>
        <v>2030</v>
      </c>
      <c r="AC298" s="678"/>
      <c r="AD298" s="678">
        <f t="shared" si="115"/>
        <v>1840</v>
      </c>
      <c r="AE298" s="678"/>
      <c r="AF298" s="678">
        <f t="shared" si="116"/>
        <v>1990</v>
      </c>
      <c r="AG298" s="678"/>
      <c r="AH298" s="556">
        <f t="shared" si="117"/>
        <v>1900</v>
      </c>
      <c r="AI298" s="556"/>
      <c r="AJ298" s="144" t="s">
        <v>919</v>
      </c>
      <c r="AK298" s="145">
        <v>1900</v>
      </c>
    </row>
    <row r="299" spans="1:37" s="143" customFormat="1" ht="18" customHeight="1">
      <c r="A299" s="151">
        <f t="shared" si="118"/>
        <v>256</v>
      </c>
      <c r="B299" s="691" t="s">
        <v>286</v>
      </c>
      <c r="C299" s="692"/>
      <c r="D299" s="242" t="str">
        <f t="shared" si="106"/>
        <v>~380В</v>
      </c>
      <c r="E299" s="553" t="s">
        <v>212</v>
      </c>
      <c r="F299" s="554"/>
      <c r="G299" s="693"/>
      <c r="H299" s="228" t="s">
        <v>196</v>
      </c>
      <c r="I299" s="242">
        <v>4</v>
      </c>
      <c r="J299" s="556">
        <f t="shared" si="107"/>
        <v>1000</v>
      </c>
      <c r="K299" s="554"/>
      <c r="L299" s="555"/>
      <c r="M299" s="556">
        <v>0.5</v>
      </c>
      <c r="N299" s="556"/>
      <c r="O299" s="556"/>
      <c r="P299" s="678">
        <f t="shared" si="108"/>
        <v>2900</v>
      </c>
      <c r="Q299" s="678"/>
      <c r="R299" s="679">
        <f t="shared" si="109"/>
        <v>2270</v>
      </c>
      <c r="S299" s="680"/>
      <c r="T299" s="678">
        <f t="shared" si="110"/>
        <v>2730</v>
      </c>
      <c r="U299" s="678"/>
      <c r="V299" s="678">
        <f t="shared" si="111"/>
        <v>2370</v>
      </c>
      <c r="W299" s="678"/>
      <c r="X299" s="678">
        <f t="shared" si="112"/>
        <v>2300</v>
      </c>
      <c r="Y299" s="678"/>
      <c r="Z299" s="678">
        <f t="shared" si="113"/>
        <v>2630</v>
      </c>
      <c r="AA299" s="678"/>
      <c r="AB299" s="678">
        <f t="shared" si="114"/>
        <v>2700</v>
      </c>
      <c r="AC299" s="678"/>
      <c r="AD299" s="678">
        <f t="shared" si="115"/>
        <v>2450</v>
      </c>
      <c r="AE299" s="678"/>
      <c r="AF299" s="678">
        <f t="shared" si="116"/>
        <v>2650</v>
      </c>
      <c r="AG299" s="678"/>
      <c r="AH299" s="556">
        <f t="shared" si="117"/>
        <v>2530</v>
      </c>
      <c r="AI299" s="556"/>
      <c r="AJ299" s="144" t="s">
        <v>919</v>
      </c>
      <c r="AK299" s="145">
        <v>2530</v>
      </c>
    </row>
    <row r="300" spans="1:37" s="143" customFormat="1" ht="18" customHeight="1">
      <c r="A300" s="151">
        <f t="shared" si="118"/>
        <v>257</v>
      </c>
      <c r="B300" s="691" t="s">
        <v>287</v>
      </c>
      <c r="C300" s="692"/>
      <c r="D300" s="242" t="str">
        <f t="shared" si="106"/>
        <v>~380В</v>
      </c>
      <c r="E300" s="553" t="s">
        <v>212</v>
      </c>
      <c r="F300" s="554"/>
      <c r="G300" s="693"/>
      <c r="H300" s="228" t="s">
        <v>196</v>
      </c>
      <c r="I300" s="242">
        <v>4</v>
      </c>
      <c r="J300" s="556">
        <f t="shared" si="107"/>
        <v>1000</v>
      </c>
      <c r="K300" s="554"/>
      <c r="L300" s="555"/>
      <c r="M300" s="556">
        <v>0.5</v>
      </c>
      <c r="N300" s="556"/>
      <c r="O300" s="556"/>
      <c r="P300" s="678">
        <f t="shared" si="108"/>
        <v>3150</v>
      </c>
      <c r="Q300" s="678"/>
      <c r="R300" s="679">
        <f t="shared" si="109"/>
        <v>2470</v>
      </c>
      <c r="S300" s="680"/>
      <c r="T300" s="678">
        <f t="shared" si="110"/>
        <v>2960</v>
      </c>
      <c r="U300" s="678"/>
      <c r="V300" s="678">
        <f t="shared" si="111"/>
        <v>2580</v>
      </c>
      <c r="W300" s="678"/>
      <c r="X300" s="678">
        <f t="shared" si="112"/>
        <v>2490</v>
      </c>
      <c r="Y300" s="678"/>
      <c r="Z300" s="678">
        <f t="shared" si="113"/>
        <v>2850</v>
      </c>
      <c r="AA300" s="678"/>
      <c r="AB300" s="678">
        <f t="shared" si="114"/>
        <v>2930</v>
      </c>
      <c r="AC300" s="678"/>
      <c r="AD300" s="678">
        <f t="shared" si="115"/>
        <v>2660</v>
      </c>
      <c r="AE300" s="678"/>
      <c r="AF300" s="678">
        <f t="shared" si="116"/>
        <v>2880</v>
      </c>
      <c r="AG300" s="678"/>
      <c r="AH300" s="556">
        <f t="shared" si="117"/>
        <v>2740</v>
      </c>
      <c r="AI300" s="556"/>
      <c r="AJ300" s="144" t="s">
        <v>919</v>
      </c>
      <c r="AK300" s="145">
        <v>2745</v>
      </c>
    </row>
    <row r="301" spans="1:37" s="143" customFormat="1" ht="18" customHeight="1">
      <c r="A301" s="151">
        <f t="shared" si="118"/>
        <v>258</v>
      </c>
      <c r="B301" s="691" t="s">
        <v>288</v>
      </c>
      <c r="C301" s="692"/>
      <c r="D301" s="242" t="str">
        <f t="shared" si="106"/>
        <v>~380В</v>
      </c>
      <c r="E301" s="553" t="s">
        <v>212</v>
      </c>
      <c r="F301" s="554"/>
      <c r="G301" s="693"/>
      <c r="H301" s="228" t="s">
        <v>196</v>
      </c>
      <c r="I301" s="242">
        <v>4</v>
      </c>
      <c r="J301" s="556">
        <f t="shared" si="107"/>
        <v>1000</v>
      </c>
      <c r="K301" s="554"/>
      <c r="L301" s="555"/>
      <c r="M301" s="556">
        <v>0.5</v>
      </c>
      <c r="N301" s="556"/>
      <c r="O301" s="556"/>
      <c r="P301" s="678">
        <f t="shared" si="108"/>
        <v>2870</v>
      </c>
      <c r="Q301" s="678"/>
      <c r="R301" s="679">
        <f t="shared" si="109"/>
        <v>2250</v>
      </c>
      <c r="S301" s="680"/>
      <c r="T301" s="678">
        <f t="shared" si="110"/>
        <v>2700</v>
      </c>
      <c r="U301" s="678"/>
      <c r="V301" s="678">
        <f t="shared" si="111"/>
        <v>2350</v>
      </c>
      <c r="W301" s="678"/>
      <c r="X301" s="678">
        <f t="shared" si="112"/>
        <v>2270</v>
      </c>
      <c r="Y301" s="678"/>
      <c r="Z301" s="678">
        <f t="shared" si="113"/>
        <v>2600</v>
      </c>
      <c r="AA301" s="678"/>
      <c r="AB301" s="678">
        <f t="shared" si="114"/>
        <v>2670</v>
      </c>
      <c r="AC301" s="678"/>
      <c r="AD301" s="678">
        <f t="shared" si="115"/>
        <v>2420</v>
      </c>
      <c r="AE301" s="678"/>
      <c r="AF301" s="678">
        <f t="shared" si="116"/>
        <v>2620</v>
      </c>
      <c r="AG301" s="678"/>
      <c r="AH301" s="556">
        <f t="shared" si="117"/>
        <v>2500</v>
      </c>
      <c r="AI301" s="556"/>
      <c r="AJ301" s="144" t="s">
        <v>919</v>
      </c>
      <c r="AK301" s="145">
        <v>2500</v>
      </c>
    </row>
    <row r="302" spans="1:37" s="143" customFormat="1" ht="18" customHeight="1">
      <c r="A302" s="151">
        <f t="shared" si="118"/>
        <v>259</v>
      </c>
      <c r="B302" s="691" t="s">
        <v>289</v>
      </c>
      <c r="C302" s="692"/>
      <c r="D302" s="242" t="str">
        <f t="shared" si="106"/>
        <v>~380В</v>
      </c>
      <c r="E302" s="553" t="s">
        <v>212</v>
      </c>
      <c r="F302" s="554"/>
      <c r="G302" s="693"/>
      <c r="H302" s="228" t="s">
        <v>196</v>
      </c>
      <c r="I302" s="242">
        <v>4</v>
      </c>
      <c r="J302" s="556">
        <f t="shared" si="107"/>
        <v>1000</v>
      </c>
      <c r="K302" s="554"/>
      <c r="L302" s="555"/>
      <c r="M302" s="556">
        <v>0.5</v>
      </c>
      <c r="N302" s="556"/>
      <c r="O302" s="556"/>
      <c r="P302" s="678">
        <f t="shared" si="108"/>
        <v>2050</v>
      </c>
      <c r="Q302" s="678"/>
      <c r="R302" s="679">
        <f t="shared" si="109"/>
        <v>1600</v>
      </c>
      <c r="S302" s="680"/>
      <c r="T302" s="678">
        <f t="shared" si="110"/>
        <v>1920</v>
      </c>
      <c r="U302" s="678"/>
      <c r="V302" s="678">
        <f t="shared" si="111"/>
        <v>1670</v>
      </c>
      <c r="W302" s="678"/>
      <c r="X302" s="678">
        <f t="shared" si="112"/>
        <v>1620</v>
      </c>
      <c r="Y302" s="678"/>
      <c r="Z302" s="678">
        <f t="shared" si="113"/>
        <v>1850</v>
      </c>
      <c r="AA302" s="678"/>
      <c r="AB302" s="678">
        <f t="shared" si="114"/>
        <v>1910</v>
      </c>
      <c r="AC302" s="678"/>
      <c r="AD302" s="678">
        <f t="shared" si="115"/>
        <v>1730</v>
      </c>
      <c r="AE302" s="678"/>
      <c r="AF302" s="678">
        <f t="shared" si="116"/>
        <v>1870</v>
      </c>
      <c r="AG302" s="678"/>
      <c r="AH302" s="556">
        <f t="shared" si="117"/>
        <v>1780</v>
      </c>
      <c r="AI302" s="556"/>
      <c r="AJ302" s="144" t="s">
        <v>919</v>
      </c>
      <c r="AK302" s="145">
        <v>1787</v>
      </c>
    </row>
    <row r="303" spans="1:37" s="143" customFormat="1" ht="18" customHeight="1">
      <c r="A303" s="151">
        <f t="shared" si="118"/>
        <v>260</v>
      </c>
      <c r="B303" s="691" t="s">
        <v>290</v>
      </c>
      <c r="C303" s="692"/>
      <c r="D303" s="242" t="str">
        <f t="shared" si="106"/>
        <v>~380В</v>
      </c>
      <c r="E303" s="553" t="s">
        <v>212</v>
      </c>
      <c r="F303" s="554"/>
      <c r="G303" s="693"/>
      <c r="H303" s="228" t="s">
        <v>196</v>
      </c>
      <c r="I303" s="242">
        <v>4</v>
      </c>
      <c r="J303" s="556">
        <f t="shared" si="107"/>
        <v>1000</v>
      </c>
      <c r="K303" s="554"/>
      <c r="L303" s="555"/>
      <c r="M303" s="556">
        <v>0.5</v>
      </c>
      <c r="N303" s="556"/>
      <c r="O303" s="556"/>
      <c r="P303" s="678">
        <f t="shared" si="108"/>
        <v>2280</v>
      </c>
      <c r="Q303" s="678"/>
      <c r="R303" s="679">
        <f t="shared" si="109"/>
        <v>1790</v>
      </c>
      <c r="S303" s="680"/>
      <c r="T303" s="678">
        <f t="shared" si="110"/>
        <v>2140</v>
      </c>
      <c r="U303" s="678"/>
      <c r="V303" s="678">
        <f t="shared" si="111"/>
        <v>1860</v>
      </c>
      <c r="W303" s="678"/>
      <c r="X303" s="678">
        <f t="shared" si="112"/>
        <v>1800</v>
      </c>
      <c r="Y303" s="678"/>
      <c r="Z303" s="678">
        <f t="shared" si="113"/>
        <v>2060</v>
      </c>
      <c r="AA303" s="678"/>
      <c r="AB303" s="678">
        <f t="shared" si="114"/>
        <v>2120</v>
      </c>
      <c r="AC303" s="678"/>
      <c r="AD303" s="678">
        <f t="shared" si="115"/>
        <v>1920</v>
      </c>
      <c r="AE303" s="678"/>
      <c r="AF303" s="678">
        <f t="shared" si="116"/>
        <v>2080</v>
      </c>
      <c r="AG303" s="678"/>
      <c r="AH303" s="556">
        <f t="shared" si="117"/>
        <v>1980</v>
      </c>
      <c r="AI303" s="556"/>
      <c r="AJ303" s="144" t="s">
        <v>919</v>
      </c>
      <c r="AK303" s="145">
        <v>1989</v>
      </c>
    </row>
    <row r="304" spans="1:37" s="143" customFormat="1" ht="18" customHeight="1">
      <c r="A304" s="151">
        <f t="shared" si="118"/>
        <v>261</v>
      </c>
      <c r="B304" s="691" t="s">
        <v>291</v>
      </c>
      <c r="C304" s="692"/>
      <c r="D304" s="242" t="str">
        <f t="shared" si="106"/>
        <v>~380В</v>
      </c>
      <c r="E304" s="553" t="s">
        <v>212</v>
      </c>
      <c r="F304" s="554"/>
      <c r="G304" s="693"/>
      <c r="H304" s="228" t="s">
        <v>196</v>
      </c>
      <c r="I304" s="242">
        <v>4</v>
      </c>
      <c r="J304" s="556">
        <f t="shared" si="107"/>
        <v>1000</v>
      </c>
      <c r="K304" s="554"/>
      <c r="L304" s="555"/>
      <c r="M304" s="556">
        <v>0.5</v>
      </c>
      <c r="N304" s="556"/>
      <c r="O304" s="556"/>
      <c r="P304" s="678">
        <f t="shared" si="108"/>
        <v>2820</v>
      </c>
      <c r="Q304" s="678"/>
      <c r="R304" s="679">
        <f t="shared" si="109"/>
        <v>2210</v>
      </c>
      <c r="S304" s="680"/>
      <c r="T304" s="678">
        <f t="shared" si="110"/>
        <v>2650</v>
      </c>
      <c r="U304" s="678"/>
      <c r="V304" s="678">
        <f t="shared" si="111"/>
        <v>2300</v>
      </c>
      <c r="W304" s="678"/>
      <c r="X304" s="678">
        <f t="shared" si="112"/>
        <v>2230</v>
      </c>
      <c r="Y304" s="678"/>
      <c r="Z304" s="678">
        <f t="shared" si="113"/>
        <v>2550</v>
      </c>
      <c r="AA304" s="678"/>
      <c r="AB304" s="678">
        <f t="shared" si="114"/>
        <v>2620</v>
      </c>
      <c r="AC304" s="678"/>
      <c r="AD304" s="678">
        <f t="shared" si="115"/>
        <v>2380</v>
      </c>
      <c r="AE304" s="678"/>
      <c r="AF304" s="678">
        <f t="shared" si="116"/>
        <v>2570</v>
      </c>
      <c r="AG304" s="678"/>
      <c r="AH304" s="556">
        <f t="shared" si="117"/>
        <v>2450</v>
      </c>
      <c r="AI304" s="556"/>
      <c r="AJ304" s="144" t="s">
        <v>919</v>
      </c>
      <c r="AK304" s="145">
        <v>2456</v>
      </c>
    </row>
    <row r="305" spans="1:37" s="143" customFormat="1" ht="18" customHeight="1">
      <c r="A305" s="151">
        <f t="shared" si="118"/>
        <v>262</v>
      </c>
      <c r="B305" s="691" t="s">
        <v>292</v>
      </c>
      <c r="C305" s="692"/>
      <c r="D305" s="242" t="str">
        <f t="shared" si="106"/>
        <v>~380В</v>
      </c>
      <c r="E305" s="553" t="s">
        <v>212</v>
      </c>
      <c r="F305" s="554"/>
      <c r="G305" s="693"/>
      <c r="H305" s="228" t="s">
        <v>196</v>
      </c>
      <c r="I305" s="242">
        <v>4</v>
      </c>
      <c r="J305" s="556">
        <f t="shared" si="107"/>
        <v>1000</v>
      </c>
      <c r="K305" s="554"/>
      <c r="L305" s="555"/>
      <c r="M305" s="556">
        <v>0.5</v>
      </c>
      <c r="N305" s="556"/>
      <c r="O305" s="556"/>
      <c r="P305" s="678">
        <f t="shared" si="108"/>
        <v>2440</v>
      </c>
      <c r="Q305" s="678"/>
      <c r="R305" s="679">
        <f t="shared" si="109"/>
        <v>1910</v>
      </c>
      <c r="S305" s="680"/>
      <c r="T305" s="678">
        <f t="shared" si="110"/>
        <v>2290</v>
      </c>
      <c r="U305" s="678"/>
      <c r="V305" s="678">
        <f t="shared" si="111"/>
        <v>1990</v>
      </c>
      <c r="W305" s="678"/>
      <c r="X305" s="678">
        <f t="shared" si="112"/>
        <v>1930</v>
      </c>
      <c r="Y305" s="678"/>
      <c r="Z305" s="678">
        <f t="shared" si="113"/>
        <v>2200</v>
      </c>
      <c r="AA305" s="678"/>
      <c r="AB305" s="678">
        <f t="shared" si="114"/>
        <v>2270</v>
      </c>
      <c r="AC305" s="678"/>
      <c r="AD305" s="678">
        <f t="shared" si="115"/>
        <v>2050</v>
      </c>
      <c r="AE305" s="678"/>
      <c r="AF305" s="678">
        <f t="shared" si="116"/>
        <v>2220</v>
      </c>
      <c r="AG305" s="678"/>
      <c r="AH305" s="556">
        <f t="shared" si="117"/>
        <v>2120</v>
      </c>
      <c r="AI305" s="556"/>
      <c r="AJ305" s="144" t="s">
        <v>919</v>
      </c>
      <c r="AK305" s="145">
        <v>2123</v>
      </c>
    </row>
    <row r="306" spans="1:37" s="143" customFormat="1" ht="18" customHeight="1">
      <c r="A306" s="151">
        <f t="shared" si="118"/>
        <v>263</v>
      </c>
      <c r="B306" s="691" t="s">
        <v>293</v>
      </c>
      <c r="C306" s="692"/>
      <c r="D306" s="242" t="str">
        <f t="shared" si="106"/>
        <v>~380В</v>
      </c>
      <c r="E306" s="553" t="s">
        <v>212</v>
      </c>
      <c r="F306" s="554"/>
      <c r="G306" s="693"/>
      <c r="H306" s="228" t="s">
        <v>196</v>
      </c>
      <c r="I306" s="242">
        <v>4</v>
      </c>
      <c r="J306" s="556">
        <f t="shared" si="107"/>
        <v>1000</v>
      </c>
      <c r="K306" s="554"/>
      <c r="L306" s="555"/>
      <c r="M306" s="556">
        <v>0.5</v>
      </c>
      <c r="N306" s="556"/>
      <c r="O306" s="556"/>
      <c r="P306" s="678">
        <f t="shared" si="108"/>
        <v>2710</v>
      </c>
      <c r="Q306" s="678"/>
      <c r="R306" s="679">
        <f t="shared" si="109"/>
        <v>2120</v>
      </c>
      <c r="S306" s="680"/>
      <c r="T306" s="678">
        <f t="shared" si="110"/>
        <v>2540</v>
      </c>
      <c r="U306" s="678"/>
      <c r="V306" s="678">
        <f t="shared" si="111"/>
        <v>2210</v>
      </c>
      <c r="W306" s="678"/>
      <c r="X306" s="678">
        <f t="shared" si="112"/>
        <v>2140</v>
      </c>
      <c r="Y306" s="678"/>
      <c r="Z306" s="678">
        <f t="shared" si="113"/>
        <v>2450</v>
      </c>
      <c r="AA306" s="678"/>
      <c r="AB306" s="678">
        <f t="shared" si="114"/>
        <v>2520</v>
      </c>
      <c r="AC306" s="678"/>
      <c r="AD306" s="678">
        <f t="shared" si="115"/>
        <v>2280</v>
      </c>
      <c r="AE306" s="678"/>
      <c r="AF306" s="678">
        <f t="shared" si="116"/>
        <v>2470</v>
      </c>
      <c r="AG306" s="678"/>
      <c r="AH306" s="556">
        <f t="shared" si="117"/>
        <v>2350</v>
      </c>
      <c r="AI306" s="556"/>
      <c r="AJ306" s="144" t="s">
        <v>919</v>
      </c>
      <c r="AK306" s="145">
        <v>2357</v>
      </c>
    </row>
    <row r="307" spans="1:37" s="143" customFormat="1" ht="18" customHeight="1">
      <c r="A307" s="151">
        <f t="shared" si="118"/>
        <v>264</v>
      </c>
      <c r="B307" s="691" t="s">
        <v>294</v>
      </c>
      <c r="C307" s="692"/>
      <c r="D307" s="242" t="str">
        <f t="shared" si="106"/>
        <v>~380В</v>
      </c>
      <c r="E307" s="553" t="s">
        <v>212</v>
      </c>
      <c r="F307" s="554"/>
      <c r="G307" s="693"/>
      <c r="H307" s="228" t="s">
        <v>196</v>
      </c>
      <c r="I307" s="242">
        <v>4</v>
      </c>
      <c r="J307" s="556">
        <f t="shared" si="107"/>
        <v>1000</v>
      </c>
      <c r="K307" s="554"/>
      <c r="L307" s="555"/>
      <c r="M307" s="556">
        <v>0.5</v>
      </c>
      <c r="N307" s="556"/>
      <c r="O307" s="556"/>
      <c r="P307" s="678">
        <f t="shared" si="108"/>
        <v>2480</v>
      </c>
      <c r="Q307" s="678"/>
      <c r="R307" s="679">
        <f t="shared" si="109"/>
        <v>1940</v>
      </c>
      <c r="S307" s="680"/>
      <c r="T307" s="678">
        <f t="shared" si="110"/>
        <v>2330</v>
      </c>
      <c r="U307" s="678"/>
      <c r="V307" s="678">
        <f t="shared" si="111"/>
        <v>2020</v>
      </c>
      <c r="W307" s="678"/>
      <c r="X307" s="678">
        <f t="shared" si="112"/>
        <v>1960</v>
      </c>
      <c r="Y307" s="678"/>
      <c r="Z307" s="678">
        <f t="shared" si="113"/>
        <v>2240</v>
      </c>
      <c r="AA307" s="678"/>
      <c r="AB307" s="678">
        <f t="shared" si="114"/>
        <v>2310</v>
      </c>
      <c r="AC307" s="678"/>
      <c r="AD307" s="678">
        <f t="shared" si="115"/>
        <v>2090</v>
      </c>
      <c r="AE307" s="678"/>
      <c r="AF307" s="678">
        <f t="shared" si="116"/>
        <v>2260</v>
      </c>
      <c r="AG307" s="678"/>
      <c r="AH307" s="556">
        <f t="shared" si="117"/>
        <v>2150</v>
      </c>
      <c r="AI307" s="556"/>
      <c r="AJ307" s="144" t="s">
        <v>919</v>
      </c>
      <c r="AK307" s="145">
        <v>2159</v>
      </c>
    </row>
    <row r="308" spans="1:37" s="143" customFormat="1" ht="18" customHeight="1">
      <c r="A308" s="151">
        <f t="shared" si="118"/>
        <v>265</v>
      </c>
      <c r="B308" s="691" t="s">
        <v>295</v>
      </c>
      <c r="C308" s="692"/>
      <c r="D308" s="242" t="str">
        <f t="shared" si="106"/>
        <v>~380В</v>
      </c>
      <c r="E308" s="553" t="s">
        <v>212</v>
      </c>
      <c r="F308" s="554"/>
      <c r="G308" s="693"/>
      <c r="H308" s="228" t="s">
        <v>196</v>
      </c>
      <c r="I308" s="242">
        <v>4</v>
      </c>
      <c r="J308" s="556">
        <f t="shared" si="107"/>
        <v>1000</v>
      </c>
      <c r="K308" s="554"/>
      <c r="L308" s="555"/>
      <c r="M308" s="556">
        <v>0.5</v>
      </c>
      <c r="N308" s="556"/>
      <c r="O308" s="556"/>
      <c r="P308" s="678">
        <f t="shared" si="108"/>
        <v>2330</v>
      </c>
      <c r="Q308" s="678"/>
      <c r="R308" s="679">
        <f t="shared" si="109"/>
        <v>1820</v>
      </c>
      <c r="S308" s="680"/>
      <c r="T308" s="678">
        <f t="shared" si="110"/>
        <v>2190</v>
      </c>
      <c r="U308" s="678"/>
      <c r="V308" s="678">
        <f t="shared" si="111"/>
        <v>1910</v>
      </c>
      <c r="W308" s="678"/>
      <c r="X308" s="678">
        <f t="shared" si="112"/>
        <v>1840</v>
      </c>
      <c r="Y308" s="678"/>
      <c r="Z308" s="678">
        <f t="shared" si="113"/>
        <v>2110</v>
      </c>
      <c r="AA308" s="678"/>
      <c r="AB308" s="678">
        <f t="shared" si="114"/>
        <v>2170</v>
      </c>
      <c r="AC308" s="678"/>
      <c r="AD308" s="678">
        <f t="shared" si="115"/>
        <v>1970</v>
      </c>
      <c r="AE308" s="678"/>
      <c r="AF308" s="678">
        <f t="shared" si="116"/>
        <v>2130</v>
      </c>
      <c r="AG308" s="678"/>
      <c r="AH308" s="556">
        <f t="shared" si="117"/>
        <v>2030</v>
      </c>
      <c r="AI308" s="556"/>
      <c r="AJ308" s="144" t="s">
        <v>919</v>
      </c>
      <c r="AK308" s="145">
        <v>2032</v>
      </c>
    </row>
    <row r="309" spans="1:37" s="143" customFormat="1" ht="18" customHeight="1">
      <c r="A309" s="151">
        <f t="shared" si="118"/>
        <v>266</v>
      </c>
      <c r="B309" s="691" t="s">
        <v>296</v>
      </c>
      <c r="C309" s="692"/>
      <c r="D309" s="242" t="str">
        <f t="shared" si="106"/>
        <v>~380В</v>
      </c>
      <c r="E309" s="553" t="s">
        <v>212</v>
      </c>
      <c r="F309" s="554"/>
      <c r="G309" s="693"/>
      <c r="H309" s="228" t="s">
        <v>196</v>
      </c>
      <c r="I309" s="242">
        <v>4</v>
      </c>
      <c r="J309" s="556">
        <f t="shared" si="107"/>
        <v>1000</v>
      </c>
      <c r="K309" s="554"/>
      <c r="L309" s="555"/>
      <c r="M309" s="556">
        <v>0.5</v>
      </c>
      <c r="N309" s="556"/>
      <c r="O309" s="556"/>
      <c r="P309" s="678">
        <f t="shared" si="108"/>
        <v>2310</v>
      </c>
      <c r="Q309" s="678"/>
      <c r="R309" s="679">
        <f t="shared" si="109"/>
        <v>1810</v>
      </c>
      <c r="S309" s="680"/>
      <c r="T309" s="678">
        <f t="shared" si="110"/>
        <v>2170</v>
      </c>
      <c r="U309" s="678"/>
      <c r="V309" s="678">
        <f t="shared" si="111"/>
        <v>1890</v>
      </c>
      <c r="W309" s="678"/>
      <c r="X309" s="678">
        <f t="shared" si="112"/>
        <v>1830</v>
      </c>
      <c r="Y309" s="678"/>
      <c r="Z309" s="678">
        <f t="shared" si="113"/>
        <v>2090</v>
      </c>
      <c r="AA309" s="678"/>
      <c r="AB309" s="678">
        <f t="shared" si="114"/>
        <v>2150</v>
      </c>
      <c r="AC309" s="678"/>
      <c r="AD309" s="678">
        <f t="shared" si="115"/>
        <v>1950</v>
      </c>
      <c r="AE309" s="678"/>
      <c r="AF309" s="678">
        <f t="shared" si="116"/>
        <v>2110</v>
      </c>
      <c r="AG309" s="678"/>
      <c r="AH309" s="556">
        <f t="shared" si="117"/>
        <v>2010</v>
      </c>
      <c r="AI309" s="556"/>
      <c r="AJ309" s="144" t="s">
        <v>919</v>
      </c>
      <c r="AK309" s="145">
        <v>2015</v>
      </c>
    </row>
    <row r="310" spans="1:37" s="143" customFormat="1" ht="18" customHeight="1">
      <c r="A310" s="151">
        <f t="shared" si="118"/>
        <v>267</v>
      </c>
      <c r="B310" s="691" t="s">
        <v>297</v>
      </c>
      <c r="C310" s="692"/>
      <c r="D310" s="242" t="str">
        <f t="shared" si="106"/>
        <v>~380В</v>
      </c>
      <c r="E310" s="553" t="s">
        <v>212</v>
      </c>
      <c r="F310" s="554"/>
      <c r="G310" s="693"/>
      <c r="H310" s="228" t="s">
        <v>196</v>
      </c>
      <c r="I310" s="242">
        <v>4</v>
      </c>
      <c r="J310" s="556">
        <f t="shared" si="107"/>
        <v>1000</v>
      </c>
      <c r="K310" s="554"/>
      <c r="L310" s="555"/>
      <c r="M310" s="556">
        <v>0.5</v>
      </c>
      <c r="N310" s="556"/>
      <c r="O310" s="556"/>
      <c r="P310" s="678">
        <f t="shared" si="108"/>
        <v>2350</v>
      </c>
      <c r="Q310" s="678"/>
      <c r="R310" s="679">
        <f t="shared" si="109"/>
        <v>1840</v>
      </c>
      <c r="S310" s="680"/>
      <c r="T310" s="678">
        <f t="shared" si="110"/>
        <v>2200</v>
      </c>
      <c r="U310" s="678"/>
      <c r="V310" s="678">
        <f t="shared" si="111"/>
        <v>1920</v>
      </c>
      <c r="W310" s="678"/>
      <c r="X310" s="678">
        <f t="shared" si="112"/>
        <v>1860</v>
      </c>
      <c r="Y310" s="678"/>
      <c r="Z310" s="678">
        <f t="shared" si="113"/>
        <v>2120</v>
      </c>
      <c r="AA310" s="678"/>
      <c r="AB310" s="678">
        <f t="shared" si="114"/>
        <v>2180</v>
      </c>
      <c r="AC310" s="678"/>
      <c r="AD310" s="678">
        <f t="shared" si="115"/>
        <v>1980</v>
      </c>
      <c r="AE310" s="678"/>
      <c r="AF310" s="678">
        <f t="shared" si="116"/>
        <v>2140</v>
      </c>
      <c r="AG310" s="678"/>
      <c r="AH310" s="556">
        <f t="shared" si="117"/>
        <v>2040</v>
      </c>
      <c r="AI310" s="556"/>
      <c r="AJ310" s="144" t="s">
        <v>919</v>
      </c>
      <c r="AK310" s="145">
        <v>2045</v>
      </c>
    </row>
    <row r="311" spans="1:37" s="143" customFormat="1" ht="18" customHeight="1">
      <c r="A311" s="151">
        <f t="shared" si="118"/>
        <v>268</v>
      </c>
      <c r="B311" s="691" t="s">
        <v>298</v>
      </c>
      <c r="C311" s="692"/>
      <c r="D311" s="242" t="str">
        <f t="shared" si="106"/>
        <v>~380В</v>
      </c>
      <c r="E311" s="553" t="s">
        <v>212</v>
      </c>
      <c r="F311" s="554"/>
      <c r="G311" s="693"/>
      <c r="H311" s="228" t="s">
        <v>196</v>
      </c>
      <c r="I311" s="242">
        <v>4</v>
      </c>
      <c r="J311" s="556">
        <f t="shared" si="107"/>
        <v>1000</v>
      </c>
      <c r="K311" s="554"/>
      <c r="L311" s="555"/>
      <c r="M311" s="556">
        <v>0.5</v>
      </c>
      <c r="N311" s="556"/>
      <c r="O311" s="556"/>
      <c r="P311" s="678">
        <f t="shared" si="108"/>
        <v>2650</v>
      </c>
      <c r="Q311" s="678"/>
      <c r="R311" s="679">
        <f t="shared" si="109"/>
        <v>2070</v>
      </c>
      <c r="S311" s="680"/>
      <c r="T311" s="678">
        <f t="shared" si="110"/>
        <v>2480</v>
      </c>
      <c r="U311" s="678"/>
      <c r="V311" s="678">
        <f t="shared" si="111"/>
        <v>2160</v>
      </c>
      <c r="W311" s="678"/>
      <c r="X311" s="678">
        <f t="shared" si="112"/>
        <v>2090</v>
      </c>
      <c r="Y311" s="678"/>
      <c r="Z311" s="678">
        <f t="shared" si="113"/>
        <v>2390</v>
      </c>
      <c r="AA311" s="678"/>
      <c r="AB311" s="678">
        <f t="shared" si="114"/>
        <v>2460</v>
      </c>
      <c r="AC311" s="678"/>
      <c r="AD311" s="678">
        <f t="shared" si="115"/>
        <v>2230</v>
      </c>
      <c r="AE311" s="678"/>
      <c r="AF311" s="678">
        <f t="shared" si="116"/>
        <v>2420</v>
      </c>
      <c r="AG311" s="678"/>
      <c r="AH311" s="556">
        <f t="shared" si="117"/>
        <v>2300</v>
      </c>
      <c r="AI311" s="556"/>
      <c r="AJ311" s="144" t="s">
        <v>919</v>
      </c>
      <c r="AK311" s="145">
        <v>2305</v>
      </c>
    </row>
    <row r="312" spans="1:37" s="143" customFormat="1" ht="18" customHeight="1">
      <c r="A312" s="151">
        <f t="shared" si="118"/>
        <v>269</v>
      </c>
      <c r="B312" s="691" t="s">
        <v>307</v>
      </c>
      <c r="C312" s="692"/>
      <c r="D312" s="242" t="str">
        <f t="shared" si="106"/>
        <v>~380В</v>
      </c>
      <c r="E312" s="553" t="s">
        <v>212</v>
      </c>
      <c r="F312" s="554"/>
      <c r="G312" s="693"/>
      <c r="H312" s="228" t="s">
        <v>196</v>
      </c>
      <c r="I312" s="242">
        <v>4</v>
      </c>
      <c r="J312" s="556">
        <f t="shared" si="107"/>
        <v>1000</v>
      </c>
      <c r="K312" s="554"/>
      <c r="L312" s="555"/>
      <c r="M312" s="556">
        <v>0.5</v>
      </c>
      <c r="N312" s="556"/>
      <c r="O312" s="556"/>
      <c r="P312" s="678">
        <f t="shared" si="108"/>
        <v>2850</v>
      </c>
      <c r="Q312" s="678"/>
      <c r="R312" s="679">
        <f t="shared" si="109"/>
        <v>2230</v>
      </c>
      <c r="S312" s="680"/>
      <c r="T312" s="678">
        <f t="shared" si="110"/>
        <v>2670</v>
      </c>
      <c r="U312" s="678"/>
      <c r="V312" s="678">
        <f t="shared" si="111"/>
        <v>2330</v>
      </c>
      <c r="W312" s="678"/>
      <c r="X312" s="678">
        <f t="shared" si="112"/>
        <v>2250</v>
      </c>
      <c r="Y312" s="678"/>
      <c r="Z312" s="678">
        <f t="shared" si="113"/>
        <v>2570</v>
      </c>
      <c r="AA312" s="678"/>
      <c r="AB312" s="678">
        <f t="shared" si="114"/>
        <v>2650</v>
      </c>
      <c r="AC312" s="678"/>
      <c r="AD312" s="678">
        <f t="shared" si="115"/>
        <v>2400</v>
      </c>
      <c r="AE312" s="678"/>
      <c r="AF312" s="678">
        <f t="shared" si="116"/>
        <v>2600</v>
      </c>
      <c r="AG312" s="678"/>
      <c r="AH312" s="556">
        <f t="shared" si="117"/>
        <v>2480</v>
      </c>
      <c r="AI312" s="556"/>
      <c r="AJ312" s="144" t="s">
        <v>919</v>
      </c>
      <c r="AK312" s="145">
        <v>2480</v>
      </c>
    </row>
    <row r="313" spans="1:37" s="143" customFormat="1" ht="18" customHeight="1">
      <c r="A313" s="151">
        <f t="shared" si="118"/>
        <v>270</v>
      </c>
      <c r="B313" s="691" t="s">
        <v>308</v>
      </c>
      <c r="C313" s="692"/>
      <c r="D313" s="242" t="str">
        <f t="shared" si="106"/>
        <v>~380В</v>
      </c>
      <c r="E313" s="553" t="s">
        <v>212</v>
      </c>
      <c r="F313" s="554"/>
      <c r="G313" s="693"/>
      <c r="H313" s="228" t="s">
        <v>196</v>
      </c>
      <c r="I313" s="242">
        <v>4</v>
      </c>
      <c r="J313" s="556">
        <f t="shared" si="107"/>
        <v>1000</v>
      </c>
      <c r="K313" s="554"/>
      <c r="L313" s="555"/>
      <c r="M313" s="556">
        <v>0.5</v>
      </c>
      <c r="N313" s="556"/>
      <c r="O313" s="556"/>
      <c r="P313" s="678">
        <f t="shared" si="108"/>
        <v>2340</v>
      </c>
      <c r="Q313" s="678"/>
      <c r="R313" s="679">
        <f t="shared" si="109"/>
        <v>1830</v>
      </c>
      <c r="S313" s="680"/>
      <c r="T313" s="678">
        <f t="shared" si="110"/>
        <v>2200</v>
      </c>
      <c r="U313" s="678"/>
      <c r="V313" s="678">
        <f t="shared" si="111"/>
        <v>1910</v>
      </c>
      <c r="W313" s="678"/>
      <c r="X313" s="678">
        <f t="shared" si="112"/>
        <v>1850</v>
      </c>
      <c r="Y313" s="678"/>
      <c r="Z313" s="678">
        <f t="shared" si="113"/>
        <v>2120</v>
      </c>
      <c r="AA313" s="678"/>
      <c r="AB313" s="678">
        <f t="shared" si="114"/>
        <v>2180</v>
      </c>
      <c r="AC313" s="678"/>
      <c r="AD313" s="678">
        <f t="shared" si="115"/>
        <v>1970</v>
      </c>
      <c r="AE313" s="678"/>
      <c r="AF313" s="678">
        <f t="shared" si="116"/>
        <v>2140</v>
      </c>
      <c r="AG313" s="678"/>
      <c r="AH313" s="556">
        <f t="shared" si="117"/>
        <v>2040</v>
      </c>
      <c r="AI313" s="556"/>
      <c r="AJ313" s="144" t="s">
        <v>919</v>
      </c>
      <c r="AK313" s="145">
        <v>2040</v>
      </c>
    </row>
    <row r="314" spans="1:37" s="143" customFormat="1" ht="18" customHeight="1">
      <c r="A314" s="151">
        <f t="shared" si="118"/>
        <v>271</v>
      </c>
      <c r="B314" s="691" t="s">
        <v>309</v>
      </c>
      <c r="C314" s="692"/>
      <c r="D314" s="242" t="str">
        <f t="shared" si="106"/>
        <v>~380В</v>
      </c>
      <c r="E314" s="553" t="s">
        <v>212</v>
      </c>
      <c r="F314" s="554"/>
      <c r="G314" s="693"/>
      <c r="H314" s="228" t="s">
        <v>196</v>
      </c>
      <c r="I314" s="242">
        <v>4</v>
      </c>
      <c r="J314" s="556">
        <f t="shared" si="107"/>
        <v>1000</v>
      </c>
      <c r="K314" s="554"/>
      <c r="L314" s="555"/>
      <c r="M314" s="556">
        <v>0.5</v>
      </c>
      <c r="N314" s="556"/>
      <c r="O314" s="556"/>
      <c r="P314" s="678">
        <f t="shared" si="108"/>
        <v>2420</v>
      </c>
      <c r="Q314" s="678"/>
      <c r="R314" s="679">
        <f t="shared" si="109"/>
        <v>1890</v>
      </c>
      <c r="S314" s="680"/>
      <c r="T314" s="678">
        <f t="shared" si="110"/>
        <v>2270</v>
      </c>
      <c r="U314" s="678"/>
      <c r="V314" s="678">
        <f t="shared" si="111"/>
        <v>1980</v>
      </c>
      <c r="W314" s="678"/>
      <c r="X314" s="678">
        <f t="shared" si="112"/>
        <v>1910</v>
      </c>
      <c r="Y314" s="678"/>
      <c r="Z314" s="678">
        <f t="shared" si="113"/>
        <v>2190</v>
      </c>
      <c r="AA314" s="678"/>
      <c r="AB314" s="678">
        <f t="shared" si="114"/>
        <v>2250</v>
      </c>
      <c r="AC314" s="678"/>
      <c r="AD314" s="678">
        <f t="shared" si="115"/>
        <v>2040</v>
      </c>
      <c r="AE314" s="678"/>
      <c r="AF314" s="678">
        <f t="shared" si="116"/>
        <v>2210</v>
      </c>
      <c r="AG314" s="678"/>
      <c r="AH314" s="556">
        <f t="shared" si="117"/>
        <v>2100</v>
      </c>
      <c r="AI314" s="556"/>
      <c r="AJ314" s="144" t="s">
        <v>919</v>
      </c>
      <c r="AK314" s="145">
        <v>2109</v>
      </c>
    </row>
    <row r="315" spans="1:37" s="143" customFormat="1" ht="18" customHeight="1">
      <c r="A315" s="151">
        <f t="shared" si="118"/>
        <v>272</v>
      </c>
      <c r="B315" s="691" t="s">
        <v>310</v>
      </c>
      <c r="C315" s="692"/>
      <c r="D315" s="242" t="str">
        <f t="shared" si="106"/>
        <v>~380В</v>
      </c>
      <c r="E315" s="553" t="s">
        <v>212</v>
      </c>
      <c r="F315" s="554"/>
      <c r="G315" s="693"/>
      <c r="H315" s="228" t="s">
        <v>196</v>
      </c>
      <c r="I315" s="242">
        <v>4</v>
      </c>
      <c r="J315" s="556">
        <f t="shared" si="107"/>
        <v>1000</v>
      </c>
      <c r="K315" s="554"/>
      <c r="L315" s="555"/>
      <c r="M315" s="556">
        <v>0.5</v>
      </c>
      <c r="N315" s="556"/>
      <c r="O315" s="556"/>
      <c r="P315" s="678">
        <f t="shared" si="108"/>
        <v>2170</v>
      </c>
      <c r="Q315" s="678"/>
      <c r="R315" s="679">
        <f t="shared" si="109"/>
        <v>1690</v>
      </c>
      <c r="S315" s="680"/>
      <c r="T315" s="678">
        <f t="shared" si="110"/>
        <v>2030</v>
      </c>
      <c r="U315" s="678"/>
      <c r="V315" s="678">
        <f t="shared" si="111"/>
        <v>1770</v>
      </c>
      <c r="W315" s="678"/>
      <c r="X315" s="678">
        <f t="shared" si="112"/>
        <v>1710</v>
      </c>
      <c r="Y315" s="678"/>
      <c r="Z315" s="678">
        <f t="shared" si="113"/>
        <v>1960</v>
      </c>
      <c r="AA315" s="678"/>
      <c r="AB315" s="678">
        <f t="shared" si="114"/>
        <v>2020</v>
      </c>
      <c r="AC315" s="678"/>
      <c r="AD315" s="678">
        <f t="shared" si="115"/>
        <v>1830</v>
      </c>
      <c r="AE315" s="678"/>
      <c r="AF315" s="678">
        <f t="shared" si="116"/>
        <v>1980</v>
      </c>
      <c r="AG315" s="678"/>
      <c r="AH315" s="556">
        <f t="shared" si="117"/>
        <v>1880</v>
      </c>
      <c r="AI315" s="556"/>
      <c r="AJ315" s="144" t="s">
        <v>919</v>
      </c>
      <c r="AK315" s="145">
        <v>1888</v>
      </c>
    </row>
    <row r="316" spans="1:37" s="143" customFormat="1" ht="18" customHeight="1">
      <c r="A316" s="151">
        <f t="shared" si="118"/>
        <v>273</v>
      </c>
      <c r="B316" s="691" t="s">
        <v>311</v>
      </c>
      <c r="C316" s="692"/>
      <c r="D316" s="242" t="str">
        <f t="shared" si="106"/>
        <v>~380В</v>
      </c>
      <c r="E316" s="553" t="s">
        <v>212</v>
      </c>
      <c r="F316" s="554"/>
      <c r="G316" s="693"/>
      <c r="H316" s="228" t="s">
        <v>196</v>
      </c>
      <c r="I316" s="242">
        <v>4</v>
      </c>
      <c r="J316" s="556">
        <f t="shared" si="107"/>
        <v>1000</v>
      </c>
      <c r="K316" s="554"/>
      <c r="L316" s="555"/>
      <c r="M316" s="556">
        <v>0.5</v>
      </c>
      <c r="N316" s="556"/>
      <c r="O316" s="556"/>
      <c r="P316" s="678">
        <f t="shared" si="108"/>
        <v>1840</v>
      </c>
      <c r="Q316" s="678"/>
      <c r="R316" s="679">
        <f t="shared" si="109"/>
        <v>1440</v>
      </c>
      <c r="S316" s="680"/>
      <c r="T316" s="678">
        <f t="shared" si="110"/>
        <v>1730</v>
      </c>
      <c r="U316" s="678"/>
      <c r="V316" s="678">
        <f t="shared" si="111"/>
        <v>1500</v>
      </c>
      <c r="W316" s="678"/>
      <c r="X316" s="678">
        <f t="shared" si="112"/>
        <v>1450</v>
      </c>
      <c r="Y316" s="678"/>
      <c r="Z316" s="678">
        <f t="shared" si="113"/>
        <v>1660</v>
      </c>
      <c r="AA316" s="678"/>
      <c r="AB316" s="678">
        <f t="shared" si="114"/>
        <v>1710</v>
      </c>
      <c r="AC316" s="678"/>
      <c r="AD316" s="678">
        <f t="shared" si="115"/>
        <v>1550</v>
      </c>
      <c r="AE316" s="678"/>
      <c r="AF316" s="678">
        <f t="shared" si="116"/>
        <v>1680</v>
      </c>
      <c r="AG316" s="678"/>
      <c r="AH316" s="556">
        <f t="shared" si="117"/>
        <v>1600</v>
      </c>
      <c r="AI316" s="556"/>
      <c r="AJ316" s="144" t="s">
        <v>919</v>
      </c>
      <c r="AK316" s="145">
        <v>1602</v>
      </c>
    </row>
    <row r="317" spans="1:37" s="143" customFormat="1" ht="18" customHeight="1">
      <c r="A317" s="151">
        <f t="shared" si="118"/>
        <v>274</v>
      </c>
      <c r="B317" s="691" t="s">
        <v>312</v>
      </c>
      <c r="C317" s="692"/>
      <c r="D317" s="242" t="str">
        <f t="shared" si="106"/>
        <v>~380В</v>
      </c>
      <c r="E317" s="553" t="s">
        <v>212</v>
      </c>
      <c r="F317" s="554"/>
      <c r="G317" s="693"/>
      <c r="H317" s="228" t="s">
        <v>196</v>
      </c>
      <c r="I317" s="242">
        <v>4</v>
      </c>
      <c r="J317" s="556">
        <f t="shared" si="107"/>
        <v>1000</v>
      </c>
      <c r="K317" s="554"/>
      <c r="L317" s="555"/>
      <c r="M317" s="556">
        <v>0.5</v>
      </c>
      <c r="N317" s="556"/>
      <c r="O317" s="556"/>
      <c r="P317" s="678">
        <f t="shared" si="108"/>
        <v>1430</v>
      </c>
      <c r="Q317" s="678"/>
      <c r="R317" s="679">
        <f t="shared" si="109"/>
        <v>1120</v>
      </c>
      <c r="S317" s="680"/>
      <c r="T317" s="678">
        <f t="shared" si="110"/>
        <v>1350</v>
      </c>
      <c r="U317" s="678"/>
      <c r="V317" s="678">
        <f t="shared" si="111"/>
        <v>1170</v>
      </c>
      <c r="W317" s="678"/>
      <c r="X317" s="678">
        <f t="shared" si="112"/>
        <v>1130</v>
      </c>
      <c r="Y317" s="678"/>
      <c r="Z317" s="678">
        <f t="shared" si="113"/>
        <v>1300</v>
      </c>
      <c r="AA317" s="678"/>
      <c r="AB317" s="678">
        <f t="shared" si="114"/>
        <v>1330</v>
      </c>
      <c r="AC317" s="678"/>
      <c r="AD317" s="678">
        <f t="shared" si="115"/>
        <v>1210</v>
      </c>
      <c r="AE317" s="678"/>
      <c r="AF317" s="678">
        <f t="shared" si="116"/>
        <v>1310</v>
      </c>
      <c r="AG317" s="678"/>
      <c r="AH317" s="556">
        <f t="shared" si="117"/>
        <v>1250</v>
      </c>
      <c r="AI317" s="556"/>
      <c r="AJ317" s="144" t="s">
        <v>919</v>
      </c>
      <c r="AK317" s="145">
        <v>1250</v>
      </c>
    </row>
    <row r="318" spans="1:37" s="143" customFormat="1" ht="18" customHeight="1">
      <c r="A318" s="151">
        <f t="shared" si="118"/>
        <v>275</v>
      </c>
      <c r="B318" s="691" t="s">
        <v>313</v>
      </c>
      <c r="C318" s="692"/>
      <c r="D318" s="242" t="str">
        <f t="shared" si="106"/>
        <v>~380В</v>
      </c>
      <c r="E318" s="553" t="s">
        <v>212</v>
      </c>
      <c r="F318" s="554"/>
      <c r="G318" s="693"/>
      <c r="H318" s="228" t="s">
        <v>196</v>
      </c>
      <c r="I318" s="242">
        <v>4</v>
      </c>
      <c r="J318" s="556">
        <f t="shared" si="107"/>
        <v>1000</v>
      </c>
      <c r="K318" s="554"/>
      <c r="L318" s="555"/>
      <c r="M318" s="556">
        <v>0.5</v>
      </c>
      <c r="N318" s="556"/>
      <c r="O318" s="556"/>
      <c r="P318" s="678">
        <f t="shared" si="108"/>
        <v>2390</v>
      </c>
      <c r="Q318" s="678"/>
      <c r="R318" s="679">
        <f t="shared" si="109"/>
        <v>1870</v>
      </c>
      <c r="S318" s="680"/>
      <c r="T318" s="678">
        <f t="shared" si="110"/>
        <v>2240</v>
      </c>
      <c r="U318" s="678"/>
      <c r="V318" s="678">
        <f t="shared" si="111"/>
        <v>1950</v>
      </c>
      <c r="W318" s="678"/>
      <c r="X318" s="678">
        <f t="shared" si="112"/>
        <v>1890</v>
      </c>
      <c r="Y318" s="678"/>
      <c r="Z318" s="678">
        <f t="shared" si="113"/>
        <v>2160</v>
      </c>
      <c r="AA318" s="678"/>
      <c r="AB318" s="678">
        <f t="shared" si="114"/>
        <v>2220</v>
      </c>
      <c r="AC318" s="678"/>
      <c r="AD318" s="678">
        <f t="shared" si="115"/>
        <v>2010</v>
      </c>
      <c r="AE318" s="678"/>
      <c r="AF318" s="678">
        <f t="shared" si="116"/>
        <v>2180</v>
      </c>
      <c r="AG318" s="678"/>
      <c r="AH318" s="556">
        <f t="shared" si="117"/>
        <v>2080</v>
      </c>
      <c r="AI318" s="556"/>
      <c r="AJ318" s="144" t="s">
        <v>919</v>
      </c>
      <c r="AK318" s="145">
        <v>2080</v>
      </c>
    </row>
    <row r="319" spans="1:37" s="143" customFormat="1" ht="18" customHeight="1">
      <c r="A319" s="151">
        <f t="shared" si="118"/>
        <v>276</v>
      </c>
      <c r="B319" s="691" t="s">
        <v>314</v>
      </c>
      <c r="C319" s="692"/>
      <c r="D319" s="242" t="str">
        <f t="shared" si="106"/>
        <v>~380В</v>
      </c>
      <c r="E319" s="553" t="s">
        <v>212</v>
      </c>
      <c r="F319" s="554"/>
      <c r="G319" s="693"/>
      <c r="H319" s="228" t="s">
        <v>196</v>
      </c>
      <c r="I319" s="242">
        <v>4</v>
      </c>
      <c r="J319" s="556">
        <f t="shared" si="107"/>
        <v>1000</v>
      </c>
      <c r="K319" s="554"/>
      <c r="L319" s="555"/>
      <c r="M319" s="556">
        <v>0.5</v>
      </c>
      <c r="N319" s="556"/>
      <c r="O319" s="556"/>
      <c r="P319" s="678">
        <f t="shared" si="108"/>
        <v>2640</v>
      </c>
      <c r="Q319" s="678"/>
      <c r="R319" s="679">
        <f t="shared" si="109"/>
        <v>2070</v>
      </c>
      <c r="S319" s="680"/>
      <c r="T319" s="678">
        <f t="shared" si="110"/>
        <v>2480</v>
      </c>
      <c r="U319" s="678"/>
      <c r="V319" s="678">
        <f t="shared" si="111"/>
        <v>2160</v>
      </c>
      <c r="W319" s="678"/>
      <c r="X319" s="678">
        <f t="shared" si="112"/>
        <v>2090</v>
      </c>
      <c r="Y319" s="678"/>
      <c r="Z319" s="678">
        <f t="shared" si="113"/>
        <v>2390</v>
      </c>
      <c r="AA319" s="678"/>
      <c r="AB319" s="678">
        <f t="shared" si="114"/>
        <v>2460</v>
      </c>
      <c r="AC319" s="678"/>
      <c r="AD319" s="678">
        <f t="shared" si="115"/>
        <v>2230</v>
      </c>
      <c r="AE319" s="678"/>
      <c r="AF319" s="678">
        <f t="shared" si="116"/>
        <v>2410</v>
      </c>
      <c r="AG319" s="678"/>
      <c r="AH319" s="556">
        <f t="shared" si="117"/>
        <v>2300</v>
      </c>
      <c r="AI319" s="556"/>
      <c r="AJ319" s="144" t="s">
        <v>919</v>
      </c>
      <c r="AK319" s="145">
        <v>2300</v>
      </c>
    </row>
    <row r="320" spans="1:37" s="143" customFormat="1" ht="18" customHeight="1">
      <c r="A320" s="151">
        <f t="shared" si="118"/>
        <v>277</v>
      </c>
      <c r="B320" s="691" t="s">
        <v>315</v>
      </c>
      <c r="C320" s="692"/>
      <c r="D320" s="242" t="str">
        <f t="shared" si="106"/>
        <v>~380В</v>
      </c>
      <c r="E320" s="553" t="s">
        <v>212</v>
      </c>
      <c r="F320" s="554"/>
      <c r="G320" s="693"/>
      <c r="H320" s="228" t="s">
        <v>196</v>
      </c>
      <c r="I320" s="242">
        <v>4</v>
      </c>
      <c r="J320" s="556">
        <f t="shared" si="107"/>
        <v>1000</v>
      </c>
      <c r="K320" s="554"/>
      <c r="L320" s="555"/>
      <c r="M320" s="556">
        <v>0.5</v>
      </c>
      <c r="N320" s="556"/>
      <c r="O320" s="556"/>
      <c r="P320" s="678">
        <f t="shared" si="108"/>
        <v>2410</v>
      </c>
      <c r="Q320" s="678"/>
      <c r="R320" s="679">
        <f t="shared" si="109"/>
        <v>1890</v>
      </c>
      <c r="S320" s="680"/>
      <c r="T320" s="678">
        <f t="shared" si="110"/>
        <v>2260</v>
      </c>
      <c r="U320" s="678"/>
      <c r="V320" s="678">
        <f t="shared" si="111"/>
        <v>1970</v>
      </c>
      <c r="W320" s="678"/>
      <c r="X320" s="678">
        <f t="shared" si="112"/>
        <v>1910</v>
      </c>
      <c r="Y320" s="678"/>
      <c r="Z320" s="678">
        <f t="shared" si="113"/>
        <v>2180</v>
      </c>
      <c r="AA320" s="678"/>
      <c r="AB320" s="678">
        <f t="shared" si="114"/>
        <v>2240</v>
      </c>
      <c r="AC320" s="678"/>
      <c r="AD320" s="678">
        <f t="shared" si="115"/>
        <v>2030</v>
      </c>
      <c r="AE320" s="678"/>
      <c r="AF320" s="678">
        <f t="shared" si="116"/>
        <v>2200</v>
      </c>
      <c r="AG320" s="678"/>
      <c r="AH320" s="556">
        <f t="shared" si="117"/>
        <v>2100</v>
      </c>
      <c r="AI320" s="556"/>
      <c r="AJ320" s="144" t="s">
        <v>919</v>
      </c>
      <c r="AK320" s="145">
        <v>2100</v>
      </c>
    </row>
    <row r="321" spans="1:37" s="143" customFormat="1" ht="18" customHeight="1">
      <c r="A321" s="151">
        <f t="shared" si="118"/>
        <v>278</v>
      </c>
      <c r="B321" s="691" t="s">
        <v>316</v>
      </c>
      <c r="C321" s="692"/>
      <c r="D321" s="242" t="str">
        <f t="shared" si="106"/>
        <v>~380В</v>
      </c>
      <c r="E321" s="553" t="s">
        <v>212</v>
      </c>
      <c r="F321" s="554"/>
      <c r="G321" s="693"/>
      <c r="H321" s="228" t="s">
        <v>196</v>
      </c>
      <c r="I321" s="242">
        <v>4</v>
      </c>
      <c r="J321" s="556">
        <f t="shared" si="107"/>
        <v>1000</v>
      </c>
      <c r="K321" s="554"/>
      <c r="L321" s="555"/>
      <c r="M321" s="556">
        <v>0.5</v>
      </c>
      <c r="N321" s="556"/>
      <c r="O321" s="556"/>
      <c r="P321" s="678">
        <f t="shared" si="108"/>
        <v>2500</v>
      </c>
      <c r="Q321" s="678"/>
      <c r="R321" s="679">
        <f t="shared" si="109"/>
        <v>1960</v>
      </c>
      <c r="S321" s="680"/>
      <c r="T321" s="678">
        <f t="shared" si="110"/>
        <v>2350</v>
      </c>
      <c r="U321" s="678"/>
      <c r="V321" s="678">
        <f t="shared" si="111"/>
        <v>2040</v>
      </c>
      <c r="W321" s="678"/>
      <c r="X321" s="678">
        <f t="shared" si="112"/>
        <v>1980</v>
      </c>
      <c r="Y321" s="678"/>
      <c r="Z321" s="678">
        <f t="shared" si="113"/>
        <v>2260</v>
      </c>
      <c r="AA321" s="678"/>
      <c r="AB321" s="678">
        <f t="shared" si="114"/>
        <v>2330</v>
      </c>
      <c r="AC321" s="678"/>
      <c r="AD321" s="678">
        <f t="shared" si="115"/>
        <v>2110</v>
      </c>
      <c r="AE321" s="678"/>
      <c r="AF321" s="678">
        <f t="shared" si="116"/>
        <v>2280</v>
      </c>
      <c r="AG321" s="678"/>
      <c r="AH321" s="556">
        <f t="shared" si="117"/>
        <v>2180</v>
      </c>
      <c r="AI321" s="556"/>
      <c r="AJ321" s="144" t="s">
        <v>919</v>
      </c>
      <c r="AK321" s="145">
        <v>2180</v>
      </c>
    </row>
    <row r="322" spans="1:37" s="143" customFormat="1" ht="18" customHeight="1">
      <c r="A322" s="151">
        <f t="shared" si="118"/>
        <v>279</v>
      </c>
      <c r="B322" s="691" t="s">
        <v>317</v>
      </c>
      <c r="C322" s="692"/>
      <c r="D322" s="242" t="str">
        <f t="shared" si="106"/>
        <v>~380В</v>
      </c>
      <c r="E322" s="553" t="s">
        <v>212</v>
      </c>
      <c r="F322" s="554"/>
      <c r="G322" s="693"/>
      <c r="H322" s="228" t="s">
        <v>196</v>
      </c>
      <c r="I322" s="242">
        <v>4</v>
      </c>
      <c r="J322" s="556">
        <f t="shared" si="107"/>
        <v>1000</v>
      </c>
      <c r="K322" s="554"/>
      <c r="L322" s="555"/>
      <c r="M322" s="556">
        <v>0.5</v>
      </c>
      <c r="N322" s="556"/>
      <c r="O322" s="556"/>
      <c r="P322" s="678">
        <f t="shared" si="108"/>
        <v>2530</v>
      </c>
      <c r="Q322" s="678"/>
      <c r="R322" s="679">
        <f t="shared" si="109"/>
        <v>1980</v>
      </c>
      <c r="S322" s="680"/>
      <c r="T322" s="678">
        <f t="shared" si="110"/>
        <v>2380</v>
      </c>
      <c r="U322" s="678"/>
      <c r="V322" s="678">
        <f t="shared" si="111"/>
        <v>2070</v>
      </c>
      <c r="W322" s="678"/>
      <c r="X322" s="678">
        <f t="shared" si="112"/>
        <v>2000</v>
      </c>
      <c r="Y322" s="678"/>
      <c r="Z322" s="678">
        <f t="shared" si="113"/>
        <v>2290</v>
      </c>
      <c r="AA322" s="678"/>
      <c r="AB322" s="678">
        <f t="shared" si="114"/>
        <v>2360</v>
      </c>
      <c r="AC322" s="678"/>
      <c r="AD322" s="678">
        <f t="shared" si="115"/>
        <v>2140</v>
      </c>
      <c r="AE322" s="678"/>
      <c r="AF322" s="678">
        <f t="shared" si="116"/>
        <v>2310</v>
      </c>
      <c r="AG322" s="678"/>
      <c r="AH322" s="556">
        <f t="shared" si="117"/>
        <v>2200</v>
      </c>
      <c r="AI322" s="556"/>
      <c r="AJ322" s="144" t="s">
        <v>919</v>
      </c>
      <c r="AK322" s="145">
        <v>2208</v>
      </c>
    </row>
    <row r="323" spans="1:37" s="143" customFormat="1" ht="18" customHeight="1">
      <c r="A323" s="151">
        <f t="shared" si="118"/>
        <v>280</v>
      </c>
      <c r="B323" s="691" t="s">
        <v>318</v>
      </c>
      <c r="C323" s="692"/>
      <c r="D323" s="242" t="str">
        <f t="shared" ref="D323:D356" si="119">IF(AJ323="АВС","~380В","~220В")</f>
        <v>~380В</v>
      </c>
      <c r="E323" s="553" t="s">
        <v>212</v>
      </c>
      <c r="F323" s="554"/>
      <c r="G323" s="693"/>
      <c r="H323" s="228" t="s">
        <v>196</v>
      </c>
      <c r="I323" s="242">
        <v>4</v>
      </c>
      <c r="J323" s="556">
        <f t="shared" ref="J323:J354" si="120">IF(I323&gt;16,2500,1000)</f>
        <v>1000</v>
      </c>
      <c r="K323" s="554"/>
      <c r="L323" s="555"/>
      <c r="M323" s="556">
        <v>0.5</v>
      </c>
      <c r="N323" s="556"/>
      <c r="O323" s="556"/>
      <c r="P323" s="678">
        <f t="shared" ref="P323:P356" si="121">IF(AJ323="АВС",TRUNC((AK323+AK323*15/100)/10,0)*10,"-")</f>
        <v>2760</v>
      </c>
      <c r="Q323" s="678"/>
      <c r="R323" s="679">
        <f t="shared" ref="R323:R356" si="122">IF(AJ323="АВС",TRUNC((AK323-AK323*10/100)/10,0)*10,"-")</f>
        <v>2160</v>
      </c>
      <c r="S323" s="680"/>
      <c r="T323" s="678">
        <f t="shared" ref="T323:T356" si="123">IF(AJ323="АВС",TRUNC((AK323+AK323*8/100)/10,0)*10,"-")</f>
        <v>2590</v>
      </c>
      <c r="U323" s="678"/>
      <c r="V323" s="678">
        <f t="shared" ref="V323:V356" si="124">IF(OR(AJ323="АВС",AJ323="А"),TRUNC((AK323-AK323*6/100)/10,0)*10,"-")</f>
        <v>2260</v>
      </c>
      <c r="W323" s="678"/>
      <c r="X323" s="678">
        <f t="shared" ref="X323:X356" si="125">IF(OR(AJ323="АВС",AJ323="В"),TRUNC((AK323-AK323*9/100)/10,0)*10,"-")</f>
        <v>2180</v>
      </c>
      <c r="Y323" s="678"/>
      <c r="Z323" s="678">
        <f t="shared" ref="Z323:Z356" si="126">IF(OR(AJ323="АВС",AJ323="С"),TRUNC((AK323+AK323*4/100)/10,0)*10,"-")</f>
        <v>2500</v>
      </c>
      <c r="AA323" s="678"/>
      <c r="AB323" s="678">
        <f t="shared" ref="AB323:AB356" si="127">IF(OR(AJ323="АВС",AJ323="А"),TRUNC((AK323+AK323*7/100)/10,0)*10,"-")</f>
        <v>2570</v>
      </c>
      <c r="AC323" s="678"/>
      <c r="AD323" s="678">
        <f t="shared" ref="AD323:AD356" si="128">IF(OR(AJ323="АВС",AJ323="В"),TRUNC((AK323-AK323*3/100)/10,0)*10,"-")</f>
        <v>2330</v>
      </c>
      <c r="AE323" s="678"/>
      <c r="AF323" s="678">
        <f t="shared" ref="AF323:AF356" si="129">IF(OR(AJ323="АВС",AJ323="С"),TRUNC((AK323+AK323*5/100)/10,0)*10,"-")</f>
        <v>2520</v>
      </c>
      <c r="AG323" s="678"/>
      <c r="AH323" s="556">
        <f t="shared" ref="AH323:AH356" si="130">TRUNC(AK323/10,0)*10</f>
        <v>2400</v>
      </c>
      <c r="AI323" s="556"/>
      <c r="AJ323" s="144" t="s">
        <v>919</v>
      </c>
      <c r="AK323" s="145">
        <v>2405</v>
      </c>
    </row>
    <row r="324" spans="1:37" s="143" customFormat="1" ht="18" customHeight="1">
      <c r="A324" s="151">
        <f t="shared" ref="A324:A356" si="131">A323+1</f>
        <v>281</v>
      </c>
      <c r="B324" s="691" t="s">
        <v>319</v>
      </c>
      <c r="C324" s="692"/>
      <c r="D324" s="242" t="str">
        <f t="shared" si="119"/>
        <v>~380В</v>
      </c>
      <c r="E324" s="553" t="s">
        <v>212</v>
      </c>
      <c r="F324" s="554"/>
      <c r="G324" s="693"/>
      <c r="H324" s="228" t="s">
        <v>196</v>
      </c>
      <c r="I324" s="242">
        <v>4</v>
      </c>
      <c r="J324" s="556">
        <f t="shared" si="120"/>
        <v>1000</v>
      </c>
      <c r="K324" s="554"/>
      <c r="L324" s="555"/>
      <c r="M324" s="556">
        <v>0.5</v>
      </c>
      <c r="N324" s="556"/>
      <c r="O324" s="556"/>
      <c r="P324" s="678">
        <f t="shared" si="121"/>
        <v>2480</v>
      </c>
      <c r="Q324" s="678"/>
      <c r="R324" s="679">
        <f t="shared" si="122"/>
        <v>1940</v>
      </c>
      <c r="S324" s="680"/>
      <c r="T324" s="678">
        <f t="shared" si="123"/>
        <v>2330</v>
      </c>
      <c r="U324" s="678"/>
      <c r="V324" s="678">
        <f t="shared" si="124"/>
        <v>2030</v>
      </c>
      <c r="W324" s="678"/>
      <c r="X324" s="678">
        <f t="shared" si="125"/>
        <v>1960</v>
      </c>
      <c r="Y324" s="678"/>
      <c r="Z324" s="678">
        <f t="shared" si="126"/>
        <v>2240</v>
      </c>
      <c r="AA324" s="678"/>
      <c r="AB324" s="678">
        <f t="shared" si="127"/>
        <v>2310</v>
      </c>
      <c r="AC324" s="678"/>
      <c r="AD324" s="678">
        <f t="shared" si="128"/>
        <v>2090</v>
      </c>
      <c r="AE324" s="678"/>
      <c r="AF324" s="678">
        <f t="shared" si="129"/>
        <v>2270</v>
      </c>
      <c r="AG324" s="678"/>
      <c r="AH324" s="556">
        <f t="shared" si="130"/>
        <v>2160</v>
      </c>
      <c r="AI324" s="556"/>
      <c r="AJ324" s="144" t="s">
        <v>919</v>
      </c>
      <c r="AK324" s="145">
        <v>2163</v>
      </c>
    </row>
    <row r="325" spans="1:37" s="143" customFormat="1" ht="18" customHeight="1">
      <c r="A325" s="151">
        <f t="shared" si="131"/>
        <v>282</v>
      </c>
      <c r="B325" s="691" t="s">
        <v>320</v>
      </c>
      <c r="C325" s="692"/>
      <c r="D325" s="242" t="str">
        <f t="shared" si="119"/>
        <v>~380В</v>
      </c>
      <c r="E325" s="553" t="s">
        <v>212</v>
      </c>
      <c r="F325" s="554"/>
      <c r="G325" s="693"/>
      <c r="H325" s="228" t="s">
        <v>196</v>
      </c>
      <c r="I325" s="242">
        <v>4</v>
      </c>
      <c r="J325" s="556">
        <f t="shared" si="120"/>
        <v>1000</v>
      </c>
      <c r="K325" s="554"/>
      <c r="L325" s="555"/>
      <c r="M325" s="556">
        <v>0.5</v>
      </c>
      <c r="N325" s="556"/>
      <c r="O325" s="556"/>
      <c r="P325" s="678">
        <f t="shared" si="121"/>
        <v>2690</v>
      </c>
      <c r="Q325" s="678"/>
      <c r="R325" s="679">
        <f t="shared" si="122"/>
        <v>2110</v>
      </c>
      <c r="S325" s="680"/>
      <c r="T325" s="678">
        <f t="shared" si="123"/>
        <v>2530</v>
      </c>
      <c r="U325" s="678"/>
      <c r="V325" s="678">
        <f t="shared" si="124"/>
        <v>2200</v>
      </c>
      <c r="W325" s="678"/>
      <c r="X325" s="678">
        <f t="shared" si="125"/>
        <v>2130</v>
      </c>
      <c r="Y325" s="678"/>
      <c r="Z325" s="678">
        <f t="shared" si="126"/>
        <v>2430</v>
      </c>
      <c r="AA325" s="678"/>
      <c r="AB325" s="678">
        <f t="shared" si="127"/>
        <v>2500</v>
      </c>
      <c r="AC325" s="678"/>
      <c r="AD325" s="678">
        <f t="shared" si="128"/>
        <v>2270</v>
      </c>
      <c r="AE325" s="678"/>
      <c r="AF325" s="678">
        <f t="shared" si="129"/>
        <v>2460</v>
      </c>
      <c r="AG325" s="678"/>
      <c r="AH325" s="556">
        <f t="shared" si="130"/>
        <v>2340</v>
      </c>
      <c r="AI325" s="556"/>
      <c r="AJ325" s="144" t="s">
        <v>919</v>
      </c>
      <c r="AK325" s="145">
        <v>2345</v>
      </c>
    </row>
    <row r="326" spans="1:37" s="143" customFormat="1" ht="18" customHeight="1">
      <c r="A326" s="151">
        <f t="shared" si="131"/>
        <v>283</v>
      </c>
      <c r="B326" s="691" t="s">
        <v>321</v>
      </c>
      <c r="C326" s="692"/>
      <c r="D326" s="242" t="str">
        <f t="shared" si="119"/>
        <v>~380В</v>
      </c>
      <c r="E326" s="553" t="s">
        <v>212</v>
      </c>
      <c r="F326" s="554"/>
      <c r="G326" s="693"/>
      <c r="H326" s="228" t="s">
        <v>196</v>
      </c>
      <c r="I326" s="242">
        <v>4</v>
      </c>
      <c r="J326" s="556">
        <f t="shared" si="120"/>
        <v>1000</v>
      </c>
      <c r="K326" s="554"/>
      <c r="L326" s="555"/>
      <c r="M326" s="556">
        <v>0.5</v>
      </c>
      <c r="N326" s="556"/>
      <c r="O326" s="556"/>
      <c r="P326" s="678">
        <f t="shared" si="121"/>
        <v>2350</v>
      </c>
      <c r="Q326" s="678"/>
      <c r="R326" s="679">
        <f t="shared" si="122"/>
        <v>1840</v>
      </c>
      <c r="S326" s="680"/>
      <c r="T326" s="678">
        <f t="shared" si="123"/>
        <v>2210</v>
      </c>
      <c r="U326" s="678"/>
      <c r="V326" s="678">
        <f t="shared" si="124"/>
        <v>1920</v>
      </c>
      <c r="W326" s="678"/>
      <c r="X326" s="678">
        <f t="shared" si="125"/>
        <v>1860</v>
      </c>
      <c r="Y326" s="678"/>
      <c r="Z326" s="678">
        <f t="shared" si="126"/>
        <v>2130</v>
      </c>
      <c r="AA326" s="678"/>
      <c r="AB326" s="678">
        <f t="shared" si="127"/>
        <v>2190</v>
      </c>
      <c r="AC326" s="678"/>
      <c r="AD326" s="678">
        <f t="shared" si="128"/>
        <v>1980</v>
      </c>
      <c r="AE326" s="678"/>
      <c r="AF326" s="678">
        <f t="shared" si="129"/>
        <v>2150</v>
      </c>
      <c r="AG326" s="678"/>
      <c r="AH326" s="556">
        <f t="shared" si="130"/>
        <v>2050</v>
      </c>
      <c r="AI326" s="556"/>
      <c r="AJ326" s="144" t="s">
        <v>919</v>
      </c>
      <c r="AK326" s="145">
        <v>2051</v>
      </c>
    </row>
    <row r="327" spans="1:37" s="143" customFormat="1" ht="18" customHeight="1">
      <c r="A327" s="151">
        <f t="shared" si="131"/>
        <v>284</v>
      </c>
      <c r="B327" s="691" t="s">
        <v>322</v>
      </c>
      <c r="C327" s="692"/>
      <c r="D327" s="242" t="str">
        <f t="shared" si="119"/>
        <v>~380В</v>
      </c>
      <c r="E327" s="553" t="s">
        <v>212</v>
      </c>
      <c r="F327" s="554"/>
      <c r="G327" s="693"/>
      <c r="H327" s="228" t="s">
        <v>196</v>
      </c>
      <c r="I327" s="242">
        <v>4</v>
      </c>
      <c r="J327" s="556">
        <f t="shared" si="120"/>
        <v>1000</v>
      </c>
      <c r="K327" s="554"/>
      <c r="L327" s="555"/>
      <c r="M327" s="556">
        <v>0.5</v>
      </c>
      <c r="N327" s="556"/>
      <c r="O327" s="556"/>
      <c r="P327" s="678">
        <f t="shared" si="121"/>
        <v>2370</v>
      </c>
      <c r="Q327" s="678"/>
      <c r="R327" s="679">
        <f t="shared" si="122"/>
        <v>1860</v>
      </c>
      <c r="S327" s="680"/>
      <c r="T327" s="678">
        <f t="shared" si="123"/>
        <v>2230</v>
      </c>
      <c r="U327" s="678"/>
      <c r="V327" s="678">
        <f t="shared" si="124"/>
        <v>1940</v>
      </c>
      <c r="W327" s="678"/>
      <c r="X327" s="678">
        <f t="shared" si="125"/>
        <v>1880</v>
      </c>
      <c r="Y327" s="678"/>
      <c r="Z327" s="678">
        <f t="shared" si="126"/>
        <v>2140</v>
      </c>
      <c r="AA327" s="678"/>
      <c r="AB327" s="678">
        <f t="shared" si="127"/>
        <v>2210</v>
      </c>
      <c r="AC327" s="678"/>
      <c r="AD327" s="678">
        <f t="shared" si="128"/>
        <v>2000</v>
      </c>
      <c r="AE327" s="678"/>
      <c r="AF327" s="678">
        <f t="shared" si="129"/>
        <v>2170</v>
      </c>
      <c r="AG327" s="678"/>
      <c r="AH327" s="556">
        <f t="shared" si="130"/>
        <v>2060</v>
      </c>
      <c r="AI327" s="556"/>
      <c r="AJ327" s="144" t="s">
        <v>919</v>
      </c>
      <c r="AK327" s="145">
        <v>2067</v>
      </c>
    </row>
    <row r="328" spans="1:37" s="143" customFormat="1" ht="18" customHeight="1">
      <c r="A328" s="151">
        <f t="shared" si="131"/>
        <v>285</v>
      </c>
      <c r="B328" s="691" t="s">
        <v>323</v>
      </c>
      <c r="C328" s="692"/>
      <c r="D328" s="242" t="str">
        <f t="shared" si="119"/>
        <v>~380В</v>
      </c>
      <c r="E328" s="553" t="s">
        <v>212</v>
      </c>
      <c r="F328" s="554"/>
      <c r="G328" s="693"/>
      <c r="H328" s="228" t="s">
        <v>196</v>
      </c>
      <c r="I328" s="242">
        <v>4</v>
      </c>
      <c r="J328" s="556">
        <f t="shared" si="120"/>
        <v>1000</v>
      </c>
      <c r="K328" s="554"/>
      <c r="L328" s="555"/>
      <c r="M328" s="556">
        <v>0.5</v>
      </c>
      <c r="N328" s="556"/>
      <c r="O328" s="556"/>
      <c r="P328" s="678">
        <f t="shared" si="121"/>
        <v>1910</v>
      </c>
      <c r="Q328" s="678"/>
      <c r="R328" s="679">
        <f t="shared" si="122"/>
        <v>1490</v>
      </c>
      <c r="S328" s="680"/>
      <c r="T328" s="678">
        <f t="shared" si="123"/>
        <v>1790</v>
      </c>
      <c r="U328" s="678"/>
      <c r="V328" s="678">
        <f t="shared" si="124"/>
        <v>1560</v>
      </c>
      <c r="W328" s="678"/>
      <c r="X328" s="678">
        <f t="shared" si="125"/>
        <v>1510</v>
      </c>
      <c r="Y328" s="678"/>
      <c r="Z328" s="678">
        <f t="shared" si="126"/>
        <v>1730</v>
      </c>
      <c r="AA328" s="678"/>
      <c r="AB328" s="678">
        <f t="shared" si="127"/>
        <v>1780</v>
      </c>
      <c r="AC328" s="678"/>
      <c r="AD328" s="678">
        <f t="shared" si="128"/>
        <v>1610</v>
      </c>
      <c r="AE328" s="678"/>
      <c r="AF328" s="678">
        <f t="shared" si="129"/>
        <v>1740</v>
      </c>
      <c r="AG328" s="678"/>
      <c r="AH328" s="556">
        <f t="shared" si="130"/>
        <v>1660</v>
      </c>
      <c r="AI328" s="556"/>
      <c r="AJ328" s="144" t="s">
        <v>919</v>
      </c>
      <c r="AK328" s="145">
        <v>1666</v>
      </c>
    </row>
    <row r="329" spans="1:37" s="143" customFormat="1" ht="18" customHeight="1">
      <c r="A329" s="151">
        <f t="shared" si="131"/>
        <v>286</v>
      </c>
      <c r="B329" s="691" t="s">
        <v>324</v>
      </c>
      <c r="C329" s="692"/>
      <c r="D329" s="242" t="str">
        <f t="shared" si="119"/>
        <v>~380В</v>
      </c>
      <c r="E329" s="553" t="s">
        <v>212</v>
      </c>
      <c r="F329" s="554"/>
      <c r="G329" s="693"/>
      <c r="H329" s="228" t="s">
        <v>196</v>
      </c>
      <c r="I329" s="242">
        <v>4</v>
      </c>
      <c r="J329" s="556">
        <f t="shared" si="120"/>
        <v>1000</v>
      </c>
      <c r="K329" s="554"/>
      <c r="L329" s="555"/>
      <c r="M329" s="556">
        <v>0.5</v>
      </c>
      <c r="N329" s="556"/>
      <c r="O329" s="556"/>
      <c r="P329" s="678">
        <f t="shared" si="121"/>
        <v>2070</v>
      </c>
      <c r="Q329" s="678"/>
      <c r="R329" s="679">
        <f t="shared" si="122"/>
        <v>1620</v>
      </c>
      <c r="S329" s="680"/>
      <c r="T329" s="678">
        <f t="shared" si="123"/>
        <v>1940</v>
      </c>
      <c r="U329" s="678"/>
      <c r="V329" s="678">
        <f t="shared" si="124"/>
        <v>1690</v>
      </c>
      <c r="W329" s="678"/>
      <c r="X329" s="678">
        <f t="shared" si="125"/>
        <v>1630</v>
      </c>
      <c r="Y329" s="678"/>
      <c r="Z329" s="678">
        <f t="shared" si="126"/>
        <v>1870</v>
      </c>
      <c r="AA329" s="678"/>
      <c r="AB329" s="678">
        <f t="shared" si="127"/>
        <v>1920</v>
      </c>
      <c r="AC329" s="678"/>
      <c r="AD329" s="678">
        <f t="shared" si="128"/>
        <v>1740</v>
      </c>
      <c r="AE329" s="678"/>
      <c r="AF329" s="678">
        <f t="shared" si="129"/>
        <v>1890</v>
      </c>
      <c r="AG329" s="678"/>
      <c r="AH329" s="556">
        <f t="shared" si="130"/>
        <v>1800</v>
      </c>
      <c r="AI329" s="556"/>
      <c r="AJ329" s="144" t="s">
        <v>919</v>
      </c>
      <c r="AK329" s="145">
        <v>1802</v>
      </c>
    </row>
    <row r="330" spans="1:37" s="143" customFormat="1" ht="18" customHeight="1">
      <c r="A330" s="151">
        <f t="shared" si="131"/>
        <v>287</v>
      </c>
      <c r="B330" s="691" t="s">
        <v>325</v>
      </c>
      <c r="C330" s="692"/>
      <c r="D330" s="242" t="str">
        <f t="shared" si="119"/>
        <v>~380В</v>
      </c>
      <c r="E330" s="553" t="s">
        <v>212</v>
      </c>
      <c r="F330" s="554"/>
      <c r="G330" s="693"/>
      <c r="H330" s="228" t="s">
        <v>196</v>
      </c>
      <c r="I330" s="242">
        <v>4</v>
      </c>
      <c r="J330" s="556">
        <f t="shared" si="120"/>
        <v>1000</v>
      </c>
      <c r="K330" s="554"/>
      <c r="L330" s="555"/>
      <c r="M330" s="556">
        <v>0.5</v>
      </c>
      <c r="N330" s="556"/>
      <c r="O330" s="556"/>
      <c r="P330" s="678">
        <f t="shared" si="121"/>
        <v>1990</v>
      </c>
      <c r="Q330" s="678"/>
      <c r="R330" s="679">
        <f t="shared" si="122"/>
        <v>1550</v>
      </c>
      <c r="S330" s="680"/>
      <c r="T330" s="678">
        <f t="shared" si="123"/>
        <v>1870</v>
      </c>
      <c r="U330" s="678"/>
      <c r="V330" s="678">
        <f t="shared" si="124"/>
        <v>1620</v>
      </c>
      <c r="W330" s="678"/>
      <c r="X330" s="678">
        <f t="shared" si="125"/>
        <v>1570</v>
      </c>
      <c r="Y330" s="678"/>
      <c r="Z330" s="678">
        <f t="shared" si="126"/>
        <v>1800</v>
      </c>
      <c r="AA330" s="678"/>
      <c r="AB330" s="678">
        <f t="shared" si="127"/>
        <v>1850</v>
      </c>
      <c r="AC330" s="678"/>
      <c r="AD330" s="678">
        <f t="shared" si="128"/>
        <v>1680</v>
      </c>
      <c r="AE330" s="678"/>
      <c r="AF330" s="678">
        <f t="shared" si="129"/>
        <v>1810</v>
      </c>
      <c r="AG330" s="678"/>
      <c r="AH330" s="556">
        <f t="shared" si="130"/>
        <v>1730</v>
      </c>
      <c r="AI330" s="556"/>
      <c r="AJ330" s="144" t="s">
        <v>919</v>
      </c>
      <c r="AK330" s="145">
        <v>1732</v>
      </c>
    </row>
    <row r="331" spans="1:37" s="143" customFormat="1" ht="18" customHeight="1">
      <c r="A331" s="151">
        <f t="shared" si="131"/>
        <v>288</v>
      </c>
      <c r="B331" s="691" t="s">
        <v>326</v>
      </c>
      <c r="C331" s="692"/>
      <c r="D331" s="242" t="str">
        <f t="shared" si="119"/>
        <v>~380В</v>
      </c>
      <c r="E331" s="553" t="s">
        <v>212</v>
      </c>
      <c r="F331" s="554"/>
      <c r="G331" s="693"/>
      <c r="H331" s="228" t="s">
        <v>196</v>
      </c>
      <c r="I331" s="242">
        <v>4</v>
      </c>
      <c r="J331" s="556">
        <f t="shared" si="120"/>
        <v>1000</v>
      </c>
      <c r="K331" s="554"/>
      <c r="L331" s="555"/>
      <c r="M331" s="556">
        <v>0.5</v>
      </c>
      <c r="N331" s="556"/>
      <c r="O331" s="556"/>
      <c r="P331" s="678">
        <f t="shared" si="121"/>
        <v>1520</v>
      </c>
      <c r="Q331" s="678"/>
      <c r="R331" s="679">
        <f t="shared" si="122"/>
        <v>1190</v>
      </c>
      <c r="S331" s="680"/>
      <c r="T331" s="678">
        <f t="shared" si="123"/>
        <v>1420</v>
      </c>
      <c r="U331" s="678"/>
      <c r="V331" s="678">
        <f t="shared" si="124"/>
        <v>1240</v>
      </c>
      <c r="W331" s="678"/>
      <c r="X331" s="678">
        <f t="shared" si="125"/>
        <v>1200</v>
      </c>
      <c r="Y331" s="678"/>
      <c r="Z331" s="678">
        <f t="shared" si="126"/>
        <v>1370</v>
      </c>
      <c r="AA331" s="678"/>
      <c r="AB331" s="678">
        <f t="shared" si="127"/>
        <v>1410</v>
      </c>
      <c r="AC331" s="678"/>
      <c r="AD331" s="678">
        <f t="shared" si="128"/>
        <v>1280</v>
      </c>
      <c r="AE331" s="678"/>
      <c r="AF331" s="678">
        <f t="shared" si="129"/>
        <v>1390</v>
      </c>
      <c r="AG331" s="678"/>
      <c r="AH331" s="556">
        <f t="shared" si="130"/>
        <v>1320</v>
      </c>
      <c r="AI331" s="556"/>
      <c r="AJ331" s="144" t="s">
        <v>919</v>
      </c>
      <c r="AK331" s="145">
        <v>1324</v>
      </c>
    </row>
    <row r="332" spans="1:37" s="143" customFormat="1" ht="18" customHeight="1">
      <c r="A332" s="151">
        <f t="shared" si="131"/>
        <v>289</v>
      </c>
      <c r="B332" s="691" t="s">
        <v>327</v>
      </c>
      <c r="C332" s="692"/>
      <c r="D332" s="242" t="str">
        <f t="shared" si="119"/>
        <v>~380В</v>
      </c>
      <c r="E332" s="553" t="s">
        <v>212</v>
      </c>
      <c r="F332" s="554"/>
      <c r="G332" s="693"/>
      <c r="H332" s="228" t="s">
        <v>196</v>
      </c>
      <c r="I332" s="242">
        <v>4</v>
      </c>
      <c r="J332" s="556">
        <f t="shared" si="120"/>
        <v>1000</v>
      </c>
      <c r="K332" s="554"/>
      <c r="L332" s="555"/>
      <c r="M332" s="556">
        <v>0.5</v>
      </c>
      <c r="N332" s="556"/>
      <c r="O332" s="556"/>
      <c r="P332" s="678">
        <f t="shared" si="121"/>
        <v>1650</v>
      </c>
      <c r="Q332" s="678"/>
      <c r="R332" s="679">
        <f t="shared" si="122"/>
        <v>1290</v>
      </c>
      <c r="S332" s="680"/>
      <c r="T332" s="678">
        <f t="shared" si="123"/>
        <v>1550</v>
      </c>
      <c r="U332" s="678"/>
      <c r="V332" s="678">
        <f t="shared" si="124"/>
        <v>1350</v>
      </c>
      <c r="W332" s="678"/>
      <c r="X332" s="678">
        <f t="shared" si="125"/>
        <v>1310</v>
      </c>
      <c r="Y332" s="678"/>
      <c r="Z332" s="678">
        <f t="shared" si="126"/>
        <v>1490</v>
      </c>
      <c r="AA332" s="678"/>
      <c r="AB332" s="678">
        <f t="shared" si="127"/>
        <v>1540</v>
      </c>
      <c r="AC332" s="678"/>
      <c r="AD332" s="678">
        <f t="shared" si="128"/>
        <v>1390</v>
      </c>
      <c r="AE332" s="678"/>
      <c r="AF332" s="678">
        <f t="shared" si="129"/>
        <v>1510</v>
      </c>
      <c r="AG332" s="678"/>
      <c r="AH332" s="556">
        <f t="shared" si="130"/>
        <v>1440</v>
      </c>
      <c r="AI332" s="556"/>
      <c r="AJ332" s="144" t="s">
        <v>919</v>
      </c>
      <c r="AK332" s="145">
        <v>1442</v>
      </c>
    </row>
    <row r="333" spans="1:37" s="143" customFormat="1" ht="18" customHeight="1">
      <c r="A333" s="151">
        <f t="shared" si="131"/>
        <v>290</v>
      </c>
      <c r="B333" s="691" t="s">
        <v>328</v>
      </c>
      <c r="C333" s="692"/>
      <c r="D333" s="242" t="str">
        <f t="shared" si="119"/>
        <v>~380В</v>
      </c>
      <c r="E333" s="553" t="s">
        <v>212</v>
      </c>
      <c r="F333" s="554"/>
      <c r="G333" s="693"/>
      <c r="H333" s="228" t="s">
        <v>196</v>
      </c>
      <c r="I333" s="242">
        <v>4</v>
      </c>
      <c r="J333" s="556">
        <f t="shared" si="120"/>
        <v>1000</v>
      </c>
      <c r="K333" s="554"/>
      <c r="L333" s="555"/>
      <c r="M333" s="556">
        <v>0.5</v>
      </c>
      <c r="N333" s="556"/>
      <c r="O333" s="556"/>
      <c r="P333" s="678">
        <f t="shared" si="121"/>
        <v>1750</v>
      </c>
      <c r="Q333" s="678"/>
      <c r="R333" s="679">
        <f t="shared" si="122"/>
        <v>1370</v>
      </c>
      <c r="S333" s="680"/>
      <c r="T333" s="678">
        <f t="shared" si="123"/>
        <v>1640</v>
      </c>
      <c r="U333" s="678"/>
      <c r="V333" s="678">
        <f t="shared" si="124"/>
        <v>1430</v>
      </c>
      <c r="W333" s="678"/>
      <c r="X333" s="678">
        <f t="shared" si="125"/>
        <v>1380</v>
      </c>
      <c r="Y333" s="678"/>
      <c r="Z333" s="678">
        <f t="shared" si="126"/>
        <v>1580</v>
      </c>
      <c r="AA333" s="678"/>
      <c r="AB333" s="678">
        <f t="shared" si="127"/>
        <v>1620</v>
      </c>
      <c r="AC333" s="678"/>
      <c r="AD333" s="678">
        <f t="shared" si="128"/>
        <v>1470</v>
      </c>
      <c r="AE333" s="678"/>
      <c r="AF333" s="678">
        <f t="shared" si="129"/>
        <v>1590</v>
      </c>
      <c r="AG333" s="678"/>
      <c r="AH333" s="556">
        <f t="shared" si="130"/>
        <v>1520</v>
      </c>
      <c r="AI333" s="556"/>
      <c r="AJ333" s="144" t="s">
        <v>919</v>
      </c>
      <c r="AK333" s="145">
        <v>1523</v>
      </c>
    </row>
    <row r="334" spans="1:37" s="143" customFormat="1" ht="18" customHeight="1">
      <c r="A334" s="151">
        <f t="shared" si="131"/>
        <v>291</v>
      </c>
      <c r="B334" s="691" t="s">
        <v>329</v>
      </c>
      <c r="C334" s="692"/>
      <c r="D334" s="242" t="str">
        <f t="shared" si="119"/>
        <v>~380В</v>
      </c>
      <c r="E334" s="553" t="s">
        <v>212</v>
      </c>
      <c r="F334" s="554"/>
      <c r="G334" s="693"/>
      <c r="H334" s="228" t="s">
        <v>196</v>
      </c>
      <c r="I334" s="242">
        <v>4</v>
      </c>
      <c r="J334" s="556">
        <f t="shared" si="120"/>
        <v>1000</v>
      </c>
      <c r="K334" s="554"/>
      <c r="L334" s="555"/>
      <c r="M334" s="556">
        <v>0.5</v>
      </c>
      <c r="N334" s="556"/>
      <c r="O334" s="556"/>
      <c r="P334" s="678">
        <f t="shared" si="121"/>
        <v>2240</v>
      </c>
      <c r="Q334" s="678"/>
      <c r="R334" s="679">
        <f t="shared" si="122"/>
        <v>1750</v>
      </c>
      <c r="S334" s="680"/>
      <c r="T334" s="678">
        <f t="shared" si="123"/>
        <v>2100</v>
      </c>
      <c r="U334" s="678"/>
      <c r="V334" s="678">
        <f t="shared" si="124"/>
        <v>1830</v>
      </c>
      <c r="W334" s="678"/>
      <c r="X334" s="678">
        <f t="shared" si="125"/>
        <v>1770</v>
      </c>
      <c r="Y334" s="678"/>
      <c r="Z334" s="678">
        <f t="shared" si="126"/>
        <v>2030</v>
      </c>
      <c r="AA334" s="678"/>
      <c r="AB334" s="678">
        <f t="shared" si="127"/>
        <v>2080</v>
      </c>
      <c r="AC334" s="678"/>
      <c r="AD334" s="678">
        <f t="shared" si="128"/>
        <v>1890</v>
      </c>
      <c r="AE334" s="678"/>
      <c r="AF334" s="678">
        <f t="shared" si="129"/>
        <v>2040</v>
      </c>
      <c r="AG334" s="678"/>
      <c r="AH334" s="556">
        <f t="shared" si="130"/>
        <v>1950</v>
      </c>
      <c r="AI334" s="556"/>
      <c r="AJ334" s="144" t="s">
        <v>919</v>
      </c>
      <c r="AK334" s="145">
        <v>1952</v>
      </c>
    </row>
    <row r="335" spans="1:37" s="143" customFormat="1" ht="18" customHeight="1">
      <c r="A335" s="151">
        <f t="shared" si="131"/>
        <v>292</v>
      </c>
      <c r="B335" s="691" t="s">
        <v>330</v>
      </c>
      <c r="C335" s="692"/>
      <c r="D335" s="242" t="str">
        <f t="shared" si="119"/>
        <v>~380В</v>
      </c>
      <c r="E335" s="553" t="s">
        <v>212</v>
      </c>
      <c r="F335" s="554"/>
      <c r="G335" s="693"/>
      <c r="H335" s="228" t="s">
        <v>196</v>
      </c>
      <c r="I335" s="242">
        <v>4</v>
      </c>
      <c r="J335" s="556">
        <f t="shared" si="120"/>
        <v>1000</v>
      </c>
      <c r="K335" s="554"/>
      <c r="L335" s="555"/>
      <c r="M335" s="556">
        <v>0.5</v>
      </c>
      <c r="N335" s="556"/>
      <c r="O335" s="556"/>
      <c r="P335" s="678">
        <f t="shared" si="121"/>
        <v>2510</v>
      </c>
      <c r="Q335" s="678"/>
      <c r="R335" s="679">
        <f t="shared" si="122"/>
        <v>1960</v>
      </c>
      <c r="S335" s="680"/>
      <c r="T335" s="678">
        <f t="shared" si="123"/>
        <v>2350</v>
      </c>
      <c r="U335" s="678"/>
      <c r="V335" s="678">
        <f t="shared" si="124"/>
        <v>2050</v>
      </c>
      <c r="W335" s="678"/>
      <c r="X335" s="678">
        <f t="shared" si="125"/>
        <v>1980</v>
      </c>
      <c r="Y335" s="678"/>
      <c r="Z335" s="678">
        <f t="shared" si="126"/>
        <v>2270</v>
      </c>
      <c r="AA335" s="678"/>
      <c r="AB335" s="678">
        <f t="shared" si="127"/>
        <v>2330</v>
      </c>
      <c r="AC335" s="678"/>
      <c r="AD335" s="678">
        <f t="shared" si="128"/>
        <v>2110</v>
      </c>
      <c r="AE335" s="678"/>
      <c r="AF335" s="678">
        <f t="shared" si="129"/>
        <v>2290</v>
      </c>
      <c r="AG335" s="678"/>
      <c r="AH335" s="556">
        <f t="shared" si="130"/>
        <v>2180</v>
      </c>
      <c r="AI335" s="556"/>
      <c r="AJ335" s="144" t="s">
        <v>919</v>
      </c>
      <c r="AK335" s="145">
        <v>2185</v>
      </c>
    </row>
    <row r="336" spans="1:37" s="143" customFormat="1" ht="18" customHeight="1">
      <c r="A336" s="151">
        <f t="shared" si="131"/>
        <v>293</v>
      </c>
      <c r="B336" s="691" t="s">
        <v>331</v>
      </c>
      <c r="C336" s="692"/>
      <c r="D336" s="242" t="str">
        <f t="shared" si="119"/>
        <v>~380В</v>
      </c>
      <c r="E336" s="553" t="s">
        <v>212</v>
      </c>
      <c r="F336" s="554"/>
      <c r="G336" s="693"/>
      <c r="H336" s="228" t="s">
        <v>196</v>
      </c>
      <c r="I336" s="242">
        <v>4</v>
      </c>
      <c r="J336" s="556">
        <f t="shared" si="120"/>
        <v>1000</v>
      </c>
      <c r="K336" s="554"/>
      <c r="L336" s="555"/>
      <c r="M336" s="556">
        <v>0.5</v>
      </c>
      <c r="N336" s="556"/>
      <c r="O336" s="556"/>
      <c r="P336" s="678">
        <f t="shared" si="121"/>
        <v>2820</v>
      </c>
      <c r="Q336" s="678"/>
      <c r="R336" s="679">
        <f t="shared" si="122"/>
        <v>2210</v>
      </c>
      <c r="S336" s="680"/>
      <c r="T336" s="678">
        <f t="shared" si="123"/>
        <v>2650</v>
      </c>
      <c r="U336" s="678"/>
      <c r="V336" s="678">
        <f t="shared" si="124"/>
        <v>2300</v>
      </c>
      <c r="W336" s="678"/>
      <c r="X336" s="678">
        <f t="shared" si="125"/>
        <v>2230</v>
      </c>
      <c r="Y336" s="678"/>
      <c r="Z336" s="678">
        <f t="shared" si="126"/>
        <v>2550</v>
      </c>
      <c r="AA336" s="678"/>
      <c r="AB336" s="678">
        <f t="shared" si="127"/>
        <v>2620</v>
      </c>
      <c r="AC336" s="678"/>
      <c r="AD336" s="678">
        <f t="shared" si="128"/>
        <v>2380</v>
      </c>
      <c r="AE336" s="678"/>
      <c r="AF336" s="678">
        <f t="shared" si="129"/>
        <v>2570</v>
      </c>
      <c r="AG336" s="678"/>
      <c r="AH336" s="556">
        <f t="shared" si="130"/>
        <v>2450</v>
      </c>
      <c r="AI336" s="556"/>
      <c r="AJ336" s="144" t="s">
        <v>919</v>
      </c>
      <c r="AK336" s="145">
        <v>2456</v>
      </c>
    </row>
    <row r="337" spans="1:37" s="143" customFormat="1" ht="18" customHeight="1">
      <c r="A337" s="151">
        <f t="shared" si="131"/>
        <v>294</v>
      </c>
      <c r="B337" s="691" t="s">
        <v>332</v>
      </c>
      <c r="C337" s="692"/>
      <c r="D337" s="242" t="str">
        <f t="shared" si="119"/>
        <v>~380В</v>
      </c>
      <c r="E337" s="553" t="s">
        <v>212</v>
      </c>
      <c r="F337" s="554"/>
      <c r="G337" s="693"/>
      <c r="H337" s="228" t="s">
        <v>196</v>
      </c>
      <c r="I337" s="242">
        <v>4</v>
      </c>
      <c r="J337" s="556">
        <f t="shared" si="120"/>
        <v>1000</v>
      </c>
      <c r="K337" s="554"/>
      <c r="L337" s="555"/>
      <c r="M337" s="556">
        <v>0.5</v>
      </c>
      <c r="N337" s="556"/>
      <c r="O337" s="556"/>
      <c r="P337" s="678">
        <f t="shared" si="121"/>
        <v>2660</v>
      </c>
      <c r="Q337" s="678"/>
      <c r="R337" s="679">
        <f t="shared" si="122"/>
        <v>2080</v>
      </c>
      <c r="S337" s="680"/>
      <c r="T337" s="678">
        <f t="shared" si="123"/>
        <v>2500</v>
      </c>
      <c r="U337" s="678"/>
      <c r="V337" s="678">
        <f t="shared" si="124"/>
        <v>2170</v>
      </c>
      <c r="W337" s="678"/>
      <c r="X337" s="678">
        <f t="shared" si="125"/>
        <v>2100</v>
      </c>
      <c r="Y337" s="678"/>
      <c r="Z337" s="678">
        <f t="shared" si="126"/>
        <v>2400</v>
      </c>
      <c r="AA337" s="678"/>
      <c r="AB337" s="678">
        <f t="shared" si="127"/>
        <v>2470</v>
      </c>
      <c r="AC337" s="678"/>
      <c r="AD337" s="678">
        <f t="shared" si="128"/>
        <v>2240</v>
      </c>
      <c r="AE337" s="678"/>
      <c r="AF337" s="678">
        <f t="shared" si="129"/>
        <v>2430</v>
      </c>
      <c r="AG337" s="678"/>
      <c r="AH337" s="556">
        <f t="shared" si="130"/>
        <v>2310</v>
      </c>
      <c r="AI337" s="556"/>
      <c r="AJ337" s="144" t="s">
        <v>919</v>
      </c>
      <c r="AK337" s="145">
        <v>2315</v>
      </c>
    </row>
    <row r="338" spans="1:37" s="143" customFormat="1" ht="18" customHeight="1">
      <c r="A338" s="151">
        <f t="shared" si="131"/>
        <v>295</v>
      </c>
      <c r="B338" s="691" t="s">
        <v>333</v>
      </c>
      <c r="C338" s="692"/>
      <c r="D338" s="242" t="str">
        <f t="shared" si="119"/>
        <v>~380В</v>
      </c>
      <c r="E338" s="553" t="s">
        <v>212</v>
      </c>
      <c r="F338" s="554"/>
      <c r="G338" s="693"/>
      <c r="H338" s="228" t="s">
        <v>196</v>
      </c>
      <c r="I338" s="242">
        <v>4</v>
      </c>
      <c r="J338" s="556">
        <f t="shared" si="120"/>
        <v>1000</v>
      </c>
      <c r="K338" s="554"/>
      <c r="L338" s="555"/>
      <c r="M338" s="556">
        <v>0.5</v>
      </c>
      <c r="N338" s="556"/>
      <c r="O338" s="556"/>
      <c r="P338" s="678">
        <f t="shared" si="121"/>
        <v>2630</v>
      </c>
      <c r="Q338" s="678"/>
      <c r="R338" s="679">
        <f t="shared" si="122"/>
        <v>2060</v>
      </c>
      <c r="S338" s="680"/>
      <c r="T338" s="678">
        <f t="shared" si="123"/>
        <v>2470</v>
      </c>
      <c r="U338" s="678"/>
      <c r="V338" s="678">
        <f t="shared" si="124"/>
        <v>2150</v>
      </c>
      <c r="W338" s="678"/>
      <c r="X338" s="678">
        <f t="shared" si="125"/>
        <v>2080</v>
      </c>
      <c r="Y338" s="678"/>
      <c r="Z338" s="678">
        <f t="shared" si="126"/>
        <v>2380</v>
      </c>
      <c r="AA338" s="678"/>
      <c r="AB338" s="678">
        <f t="shared" si="127"/>
        <v>2450</v>
      </c>
      <c r="AC338" s="678"/>
      <c r="AD338" s="678">
        <f t="shared" si="128"/>
        <v>2220</v>
      </c>
      <c r="AE338" s="678"/>
      <c r="AF338" s="678">
        <f t="shared" si="129"/>
        <v>2400</v>
      </c>
      <c r="AG338" s="678"/>
      <c r="AH338" s="556">
        <f t="shared" si="130"/>
        <v>2290</v>
      </c>
      <c r="AI338" s="556"/>
      <c r="AJ338" s="144" t="s">
        <v>919</v>
      </c>
      <c r="AK338" s="145">
        <v>2290</v>
      </c>
    </row>
    <row r="339" spans="1:37" s="143" customFormat="1" ht="18" customHeight="1">
      <c r="A339" s="151">
        <f t="shared" si="131"/>
        <v>296</v>
      </c>
      <c r="B339" s="691" t="s">
        <v>334</v>
      </c>
      <c r="C339" s="692"/>
      <c r="D339" s="242" t="str">
        <f t="shared" si="119"/>
        <v>~380В</v>
      </c>
      <c r="E339" s="553" t="s">
        <v>212</v>
      </c>
      <c r="F339" s="554"/>
      <c r="G339" s="693"/>
      <c r="H339" s="228" t="s">
        <v>196</v>
      </c>
      <c r="I339" s="242">
        <v>4</v>
      </c>
      <c r="J339" s="556">
        <f t="shared" si="120"/>
        <v>1000</v>
      </c>
      <c r="K339" s="554"/>
      <c r="L339" s="555"/>
      <c r="M339" s="556">
        <v>0.5</v>
      </c>
      <c r="N339" s="556"/>
      <c r="O339" s="556"/>
      <c r="P339" s="678">
        <f t="shared" si="121"/>
        <v>2760</v>
      </c>
      <c r="Q339" s="678"/>
      <c r="R339" s="679">
        <f t="shared" si="122"/>
        <v>2160</v>
      </c>
      <c r="S339" s="680"/>
      <c r="T339" s="678">
        <f t="shared" si="123"/>
        <v>2590</v>
      </c>
      <c r="U339" s="678"/>
      <c r="V339" s="678">
        <f t="shared" si="124"/>
        <v>2250</v>
      </c>
      <c r="W339" s="678"/>
      <c r="X339" s="678">
        <f t="shared" si="125"/>
        <v>2180</v>
      </c>
      <c r="Y339" s="678"/>
      <c r="Z339" s="678">
        <f t="shared" si="126"/>
        <v>2490</v>
      </c>
      <c r="AA339" s="678"/>
      <c r="AB339" s="678">
        <f t="shared" si="127"/>
        <v>2560</v>
      </c>
      <c r="AC339" s="678"/>
      <c r="AD339" s="678">
        <f t="shared" si="128"/>
        <v>2320</v>
      </c>
      <c r="AE339" s="678"/>
      <c r="AF339" s="678">
        <f t="shared" si="129"/>
        <v>2520</v>
      </c>
      <c r="AG339" s="678"/>
      <c r="AH339" s="556">
        <f t="shared" si="130"/>
        <v>2400</v>
      </c>
      <c r="AI339" s="556"/>
      <c r="AJ339" s="144" t="s">
        <v>919</v>
      </c>
      <c r="AK339" s="145">
        <v>2400</v>
      </c>
    </row>
    <row r="340" spans="1:37" s="143" customFormat="1" ht="18" customHeight="1">
      <c r="A340" s="151">
        <f t="shared" si="131"/>
        <v>297</v>
      </c>
      <c r="B340" s="691" t="s">
        <v>335</v>
      </c>
      <c r="C340" s="692"/>
      <c r="D340" s="242" t="str">
        <f t="shared" si="119"/>
        <v>~380В</v>
      </c>
      <c r="E340" s="553" t="s">
        <v>212</v>
      </c>
      <c r="F340" s="554"/>
      <c r="G340" s="693"/>
      <c r="H340" s="228" t="s">
        <v>196</v>
      </c>
      <c r="I340" s="242">
        <v>4</v>
      </c>
      <c r="J340" s="556">
        <f t="shared" si="120"/>
        <v>1000</v>
      </c>
      <c r="K340" s="554"/>
      <c r="L340" s="555"/>
      <c r="M340" s="556">
        <v>0.5</v>
      </c>
      <c r="N340" s="556"/>
      <c r="O340" s="556"/>
      <c r="P340" s="678">
        <f t="shared" si="121"/>
        <v>2510</v>
      </c>
      <c r="Q340" s="678"/>
      <c r="R340" s="679">
        <f t="shared" si="122"/>
        <v>1960</v>
      </c>
      <c r="S340" s="680"/>
      <c r="T340" s="678">
        <f t="shared" si="123"/>
        <v>2360</v>
      </c>
      <c r="U340" s="678"/>
      <c r="V340" s="678">
        <f t="shared" si="124"/>
        <v>2050</v>
      </c>
      <c r="W340" s="678"/>
      <c r="X340" s="678">
        <f t="shared" si="125"/>
        <v>1990</v>
      </c>
      <c r="Y340" s="678"/>
      <c r="Z340" s="678">
        <f t="shared" si="126"/>
        <v>2270</v>
      </c>
      <c r="AA340" s="678"/>
      <c r="AB340" s="678">
        <f t="shared" si="127"/>
        <v>2340</v>
      </c>
      <c r="AC340" s="678"/>
      <c r="AD340" s="678">
        <f t="shared" si="128"/>
        <v>2120</v>
      </c>
      <c r="AE340" s="678"/>
      <c r="AF340" s="678">
        <f t="shared" si="129"/>
        <v>2290</v>
      </c>
      <c r="AG340" s="678"/>
      <c r="AH340" s="556">
        <f t="shared" si="130"/>
        <v>2180</v>
      </c>
      <c r="AI340" s="556"/>
      <c r="AJ340" s="144" t="s">
        <v>919</v>
      </c>
      <c r="AK340" s="145">
        <v>2188</v>
      </c>
    </row>
    <row r="341" spans="1:37" s="143" customFormat="1" ht="18" customHeight="1">
      <c r="A341" s="151">
        <f t="shared" si="131"/>
        <v>298</v>
      </c>
      <c r="B341" s="691" t="s">
        <v>336</v>
      </c>
      <c r="C341" s="692"/>
      <c r="D341" s="242" t="str">
        <f t="shared" si="119"/>
        <v>~380В</v>
      </c>
      <c r="E341" s="553" t="s">
        <v>212</v>
      </c>
      <c r="F341" s="554"/>
      <c r="G341" s="693"/>
      <c r="H341" s="228" t="s">
        <v>196</v>
      </c>
      <c r="I341" s="242">
        <v>4</v>
      </c>
      <c r="J341" s="556">
        <f t="shared" si="120"/>
        <v>1000</v>
      </c>
      <c r="K341" s="554"/>
      <c r="L341" s="555"/>
      <c r="M341" s="556">
        <v>0.5</v>
      </c>
      <c r="N341" s="556"/>
      <c r="O341" s="556"/>
      <c r="P341" s="678">
        <f t="shared" si="121"/>
        <v>2610</v>
      </c>
      <c r="Q341" s="678"/>
      <c r="R341" s="679">
        <f t="shared" si="122"/>
        <v>2040</v>
      </c>
      <c r="S341" s="680"/>
      <c r="T341" s="678">
        <f t="shared" si="123"/>
        <v>2450</v>
      </c>
      <c r="U341" s="678"/>
      <c r="V341" s="678">
        <f t="shared" si="124"/>
        <v>2140</v>
      </c>
      <c r="W341" s="678"/>
      <c r="X341" s="678">
        <f t="shared" si="125"/>
        <v>2070</v>
      </c>
      <c r="Y341" s="678"/>
      <c r="Z341" s="678">
        <f t="shared" si="126"/>
        <v>2360</v>
      </c>
      <c r="AA341" s="678"/>
      <c r="AB341" s="678">
        <f t="shared" si="127"/>
        <v>2430</v>
      </c>
      <c r="AC341" s="678"/>
      <c r="AD341" s="678">
        <f t="shared" si="128"/>
        <v>2200</v>
      </c>
      <c r="AE341" s="678"/>
      <c r="AF341" s="678">
        <f t="shared" si="129"/>
        <v>2390</v>
      </c>
      <c r="AG341" s="678"/>
      <c r="AH341" s="556">
        <f t="shared" si="130"/>
        <v>2270</v>
      </c>
      <c r="AI341" s="556"/>
      <c r="AJ341" s="144" t="s">
        <v>919</v>
      </c>
      <c r="AK341" s="145">
        <v>2277</v>
      </c>
    </row>
    <row r="342" spans="1:37" s="143" customFormat="1" ht="18" customHeight="1">
      <c r="A342" s="151">
        <f t="shared" si="131"/>
        <v>299</v>
      </c>
      <c r="B342" s="691" t="s">
        <v>337</v>
      </c>
      <c r="C342" s="692"/>
      <c r="D342" s="242" t="str">
        <f t="shared" si="119"/>
        <v>~380В</v>
      </c>
      <c r="E342" s="553" t="s">
        <v>212</v>
      </c>
      <c r="F342" s="554"/>
      <c r="G342" s="693"/>
      <c r="H342" s="228" t="s">
        <v>196</v>
      </c>
      <c r="I342" s="242">
        <v>4</v>
      </c>
      <c r="J342" s="556">
        <f t="shared" si="120"/>
        <v>1000</v>
      </c>
      <c r="K342" s="554"/>
      <c r="L342" s="555"/>
      <c r="M342" s="556">
        <v>0.5</v>
      </c>
      <c r="N342" s="556"/>
      <c r="O342" s="556"/>
      <c r="P342" s="678">
        <f t="shared" si="121"/>
        <v>2680</v>
      </c>
      <c r="Q342" s="678"/>
      <c r="R342" s="679">
        <f t="shared" si="122"/>
        <v>2100</v>
      </c>
      <c r="S342" s="680"/>
      <c r="T342" s="678">
        <f t="shared" si="123"/>
        <v>2520</v>
      </c>
      <c r="U342" s="678"/>
      <c r="V342" s="678">
        <f t="shared" si="124"/>
        <v>2190</v>
      </c>
      <c r="W342" s="678"/>
      <c r="X342" s="678">
        <f t="shared" si="125"/>
        <v>2120</v>
      </c>
      <c r="Y342" s="678"/>
      <c r="Z342" s="678">
        <f t="shared" si="126"/>
        <v>2430</v>
      </c>
      <c r="AA342" s="678"/>
      <c r="AB342" s="678">
        <f t="shared" si="127"/>
        <v>2500</v>
      </c>
      <c r="AC342" s="678"/>
      <c r="AD342" s="678">
        <f t="shared" si="128"/>
        <v>2260</v>
      </c>
      <c r="AE342" s="678"/>
      <c r="AF342" s="678">
        <f t="shared" si="129"/>
        <v>2450</v>
      </c>
      <c r="AG342" s="678"/>
      <c r="AH342" s="556">
        <f t="shared" si="130"/>
        <v>2330</v>
      </c>
      <c r="AI342" s="556"/>
      <c r="AJ342" s="144" t="s">
        <v>919</v>
      </c>
      <c r="AK342" s="145">
        <v>2337</v>
      </c>
    </row>
    <row r="343" spans="1:37" s="143" customFormat="1" ht="18" customHeight="1">
      <c r="A343" s="151">
        <f t="shared" si="131"/>
        <v>300</v>
      </c>
      <c r="B343" s="691" t="s">
        <v>338</v>
      </c>
      <c r="C343" s="692"/>
      <c r="D343" s="242" t="str">
        <f t="shared" si="119"/>
        <v>~380В</v>
      </c>
      <c r="E343" s="553" t="s">
        <v>212</v>
      </c>
      <c r="F343" s="554"/>
      <c r="G343" s="693"/>
      <c r="H343" s="228" t="s">
        <v>196</v>
      </c>
      <c r="I343" s="242">
        <v>4</v>
      </c>
      <c r="J343" s="556">
        <f t="shared" si="120"/>
        <v>1000</v>
      </c>
      <c r="K343" s="554"/>
      <c r="L343" s="555"/>
      <c r="M343" s="556">
        <v>0.5</v>
      </c>
      <c r="N343" s="556"/>
      <c r="O343" s="556"/>
      <c r="P343" s="678">
        <f t="shared" si="121"/>
        <v>2360</v>
      </c>
      <c r="Q343" s="678"/>
      <c r="R343" s="679">
        <f t="shared" si="122"/>
        <v>1850</v>
      </c>
      <c r="S343" s="680"/>
      <c r="T343" s="678">
        <f t="shared" si="123"/>
        <v>2220</v>
      </c>
      <c r="U343" s="678"/>
      <c r="V343" s="678">
        <f t="shared" si="124"/>
        <v>1930</v>
      </c>
      <c r="W343" s="678"/>
      <c r="X343" s="678">
        <f t="shared" si="125"/>
        <v>1870</v>
      </c>
      <c r="Y343" s="678"/>
      <c r="Z343" s="678">
        <f t="shared" si="126"/>
        <v>2140</v>
      </c>
      <c r="AA343" s="678"/>
      <c r="AB343" s="678">
        <f t="shared" si="127"/>
        <v>2200</v>
      </c>
      <c r="AC343" s="678"/>
      <c r="AD343" s="678">
        <f t="shared" si="128"/>
        <v>1990</v>
      </c>
      <c r="AE343" s="678"/>
      <c r="AF343" s="678">
        <f t="shared" si="129"/>
        <v>2160</v>
      </c>
      <c r="AG343" s="678"/>
      <c r="AH343" s="556">
        <f t="shared" si="130"/>
        <v>2050</v>
      </c>
      <c r="AI343" s="556"/>
      <c r="AJ343" s="144" t="s">
        <v>919</v>
      </c>
      <c r="AK343" s="145">
        <v>2059</v>
      </c>
    </row>
    <row r="344" spans="1:37" s="143" customFormat="1" ht="17.100000000000001" customHeight="1">
      <c r="A344" s="151">
        <f t="shared" si="131"/>
        <v>301</v>
      </c>
      <c r="B344" s="691" t="s">
        <v>339</v>
      </c>
      <c r="C344" s="692"/>
      <c r="D344" s="242" t="str">
        <f t="shared" si="119"/>
        <v>~380В</v>
      </c>
      <c r="E344" s="553" t="s">
        <v>212</v>
      </c>
      <c r="F344" s="554"/>
      <c r="G344" s="693"/>
      <c r="H344" s="228" t="s">
        <v>196</v>
      </c>
      <c r="I344" s="242">
        <v>4</v>
      </c>
      <c r="J344" s="556">
        <f t="shared" si="120"/>
        <v>1000</v>
      </c>
      <c r="K344" s="554"/>
      <c r="L344" s="555"/>
      <c r="M344" s="556">
        <v>0.5</v>
      </c>
      <c r="N344" s="556"/>
      <c r="O344" s="556"/>
      <c r="P344" s="678">
        <f t="shared" si="121"/>
        <v>2100</v>
      </c>
      <c r="Q344" s="678"/>
      <c r="R344" s="679">
        <f t="shared" si="122"/>
        <v>1640</v>
      </c>
      <c r="S344" s="680"/>
      <c r="T344" s="678">
        <f t="shared" si="123"/>
        <v>1970</v>
      </c>
      <c r="U344" s="678"/>
      <c r="V344" s="678">
        <f t="shared" si="124"/>
        <v>1720</v>
      </c>
      <c r="W344" s="678"/>
      <c r="X344" s="678">
        <f t="shared" si="125"/>
        <v>1660</v>
      </c>
      <c r="Y344" s="678"/>
      <c r="Z344" s="678">
        <f t="shared" si="126"/>
        <v>1900</v>
      </c>
      <c r="AA344" s="678"/>
      <c r="AB344" s="678">
        <f t="shared" si="127"/>
        <v>1960</v>
      </c>
      <c r="AC344" s="678"/>
      <c r="AD344" s="678">
        <f t="shared" si="128"/>
        <v>1770</v>
      </c>
      <c r="AE344" s="678"/>
      <c r="AF344" s="678">
        <f t="shared" si="129"/>
        <v>1920</v>
      </c>
      <c r="AG344" s="678"/>
      <c r="AH344" s="556">
        <f t="shared" si="130"/>
        <v>1830</v>
      </c>
      <c r="AI344" s="556"/>
      <c r="AJ344" s="144" t="s">
        <v>919</v>
      </c>
      <c r="AK344" s="145">
        <v>1832</v>
      </c>
    </row>
    <row r="345" spans="1:37" s="143" customFormat="1" ht="17.100000000000001" customHeight="1">
      <c r="A345" s="151">
        <f t="shared" si="131"/>
        <v>302</v>
      </c>
      <c r="B345" s="691" t="s">
        <v>340</v>
      </c>
      <c r="C345" s="692"/>
      <c r="D345" s="242" t="str">
        <f t="shared" si="119"/>
        <v>~380В</v>
      </c>
      <c r="E345" s="553" t="s">
        <v>212</v>
      </c>
      <c r="F345" s="554"/>
      <c r="G345" s="693"/>
      <c r="H345" s="228" t="s">
        <v>196</v>
      </c>
      <c r="I345" s="242">
        <v>4</v>
      </c>
      <c r="J345" s="556">
        <f t="shared" si="120"/>
        <v>1000</v>
      </c>
      <c r="K345" s="554"/>
      <c r="L345" s="555"/>
      <c r="M345" s="556">
        <v>0.5</v>
      </c>
      <c r="N345" s="556"/>
      <c r="O345" s="556"/>
      <c r="P345" s="678">
        <f t="shared" si="121"/>
        <v>2020</v>
      </c>
      <c r="Q345" s="678"/>
      <c r="R345" s="679">
        <f t="shared" si="122"/>
        <v>1580</v>
      </c>
      <c r="S345" s="680"/>
      <c r="T345" s="678">
        <f t="shared" si="123"/>
        <v>1890</v>
      </c>
      <c r="U345" s="678"/>
      <c r="V345" s="678">
        <f t="shared" si="124"/>
        <v>1650</v>
      </c>
      <c r="W345" s="678"/>
      <c r="X345" s="678">
        <f t="shared" si="125"/>
        <v>1590</v>
      </c>
      <c r="Y345" s="678"/>
      <c r="Z345" s="678">
        <f t="shared" si="126"/>
        <v>1820</v>
      </c>
      <c r="AA345" s="678"/>
      <c r="AB345" s="678">
        <f t="shared" si="127"/>
        <v>1880</v>
      </c>
      <c r="AC345" s="678"/>
      <c r="AD345" s="678">
        <f t="shared" si="128"/>
        <v>1700</v>
      </c>
      <c r="AE345" s="678"/>
      <c r="AF345" s="678">
        <f t="shared" si="129"/>
        <v>1840</v>
      </c>
      <c r="AG345" s="678"/>
      <c r="AH345" s="556">
        <f t="shared" si="130"/>
        <v>1750</v>
      </c>
      <c r="AI345" s="556"/>
      <c r="AJ345" s="144" t="s">
        <v>919</v>
      </c>
      <c r="AK345" s="145">
        <v>1758</v>
      </c>
    </row>
    <row r="346" spans="1:37" s="143" customFormat="1" ht="17.100000000000001" customHeight="1">
      <c r="A346" s="151">
        <f t="shared" si="131"/>
        <v>303</v>
      </c>
      <c r="B346" s="691" t="s">
        <v>341</v>
      </c>
      <c r="C346" s="692"/>
      <c r="D346" s="242" t="str">
        <f t="shared" si="119"/>
        <v>~380В</v>
      </c>
      <c r="E346" s="553" t="s">
        <v>212</v>
      </c>
      <c r="F346" s="554"/>
      <c r="G346" s="693"/>
      <c r="H346" s="228" t="s">
        <v>196</v>
      </c>
      <c r="I346" s="242">
        <v>4</v>
      </c>
      <c r="J346" s="556">
        <f t="shared" si="120"/>
        <v>1000</v>
      </c>
      <c r="K346" s="554"/>
      <c r="L346" s="555"/>
      <c r="M346" s="556">
        <v>0.5</v>
      </c>
      <c r="N346" s="556"/>
      <c r="O346" s="556"/>
      <c r="P346" s="678">
        <f t="shared" si="121"/>
        <v>2120</v>
      </c>
      <c r="Q346" s="678"/>
      <c r="R346" s="679">
        <f t="shared" si="122"/>
        <v>1660</v>
      </c>
      <c r="S346" s="680"/>
      <c r="T346" s="678">
        <f t="shared" si="123"/>
        <v>2000</v>
      </c>
      <c r="U346" s="678"/>
      <c r="V346" s="678">
        <f t="shared" si="124"/>
        <v>1740</v>
      </c>
      <c r="W346" s="678"/>
      <c r="X346" s="678">
        <f t="shared" si="125"/>
        <v>1680</v>
      </c>
      <c r="Y346" s="678"/>
      <c r="Z346" s="678">
        <f t="shared" si="126"/>
        <v>1920</v>
      </c>
      <c r="AA346" s="678"/>
      <c r="AB346" s="678">
        <f t="shared" si="127"/>
        <v>1980</v>
      </c>
      <c r="AC346" s="678"/>
      <c r="AD346" s="678">
        <f t="shared" si="128"/>
        <v>1790</v>
      </c>
      <c r="AE346" s="678"/>
      <c r="AF346" s="678">
        <f t="shared" si="129"/>
        <v>1940</v>
      </c>
      <c r="AG346" s="678"/>
      <c r="AH346" s="556">
        <f t="shared" si="130"/>
        <v>1850</v>
      </c>
      <c r="AI346" s="556"/>
      <c r="AJ346" s="144" t="s">
        <v>919</v>
      </c>
      <c r="AK346" s="145">
        <v>1852</v>
      </c>
    </row>
    <row r="347" spans="1:37" s="143" customFormat="1" ht="17.100000000000001" customHeight="1">
      <c r="A347" s="151">
        <f t="shared" si="131"/>
        <v>304</v>
      </c>
      <c r="B347" s="691" t="s">
        <v>342</v>
      </c>
      <c r="C347" s="692"/>
      <c r="D347" s="242" t="str">
        <f t="shared" si="119"/>
        <v>~380В</v>
      </c>
      <c r="E347" s="553" t="s">
        <v>212</v>
      </c>
      <c r="F347" s="554"/>
      <c r="G347" s="693"/>
      <c r="H347" s="228" t="s">
        <v>196</v>
      </c>
      <c r="I347" s="242">
        <v>4</v>
      </c>
      <c r="J347" s="556">
        <f t="shared" si="120"/>
        <v>1000</v>
      </c>
      <c r="K347" s="554"/>
      <c r="L347" s="555"/>
      <c r="M347" s="556">
        <v>0.5</v>
      </c>
      <c r="N347" s="556"/>
      <c r="O347" s="556"/>
      <c r="P347" s="678">
        <f t="shared" si="121"/>
        <v>1860</v>
      </c>
      <c r="Q347" s="678"/>
      <c r="R347" s="679">
        <f t="shared" si="122"/>
        <v>1460</v>
      </c>
      <c r="S347" s="680"/>
      <c r="T347" s="678">
        <f t="shared" si="123"/>
        <v>1750</v>
      </c>
      <c r="U347" s="678"/>
      <c r="V347" s="678">
        <f t="shared" si="124"/>
        <v>1520</v>
      </c>
      <c r="W347" s="678"/>
      <c r="X347" s="678">
        <f t="shared" si="125"/>
        <v>1470</v>
      </c>
      <c r="Y347" s="678"/>
      <c r="Z347" s="678">
        <f t="shared" si="126"/>
        <v>1690</v>
      </c>
      <c r="AA347" s="678"/>
      <c r="AB347" s="678">
        <f t="shared" si="127"/>
        <v>1730</v>
      </c>
      <c r="AC347" s="678"/>
      <c r="AD347" s="678">
        <f t="shared" si="128"/>
        <v>1570</v>
      </c>
      <c r="AE347" s="678"/>
      <c r="AF347" s="678">
        <f t="shared" si="129"/>
        <v>1700</v>
      </c>
      <c r="AG347" s="678"/>
      <c r="AH347" s="556">
        <f t="shared" si="130"/>
        <v>1620</v>
      </c>
      <c r="AI347" s="556"/>
      <c r="AJ347" s="144" t="s">
        <v>919</v>
      </c>
      <c r="AK347" s="145">
        <v>1625</v>
      </c>
    </row>
    <row r="348" spans="1:37" s="143" customFormat="1" ht="17.100000000000001" customHeight="1">
      <c r="A348" s="151">
        <f t="shared" si="131"/>
        <v>305</v>
      </c>
      <c r="B348" s="691" t="s">
        <v>343</v>
      </c>
      <c r="C348" s="692"/>
      <c r="D348" s="242" t="str">
        <f t="shared" si="119"/>
        <v>~380В</v>
      </c>
      <c r="E348" s="553" t="s">
        <v>212</v>
      </c>
      <c r="F348" s="554"/>
      <c r="G348" s="693"/>
      <c r="H348" s="228" t="s">
        <v>196</v>
      </c>
      <c r="I348" s="242">
        <v>4</v>
      </c>
      <c r="J348" s="556">
        <f t="shared" si="120"/>
        <v>1000</v>
      </c>
      <c r="K348" s="554"/>
      <c r="L348" s="555"/>
      <c r="M348" s="556">
        <v>0.5</v>
      </c>
      <c r="N348" s="556"/>
      <c r="O348" s="556"/>
      <c r="P348" s="678">
        <f t="shared" si="121"/>
        <v>2480</v>
      </c>
      <c r="Q348" s="678"/>
      <c r="R348" s="679">
        <f t="shared" si="122"/>
        <v>1940</v>
      </c>
      <c r="S348" s="680"/>
      <c r="T348" s="678">
        <f t="shared" si="123"/>
        <v>2330</v>
      </c>
      <c r="U348" s="678"/>
      <c r="V348" s="678">
        <f t="shared" si="124"/>
        <v>2020</v>
      </c>
      <c r="W348" s="678"/>
      <c r="X348" s="678">
        <f t="shared" si="125"/>
        <v>1960</v>
      </c>
      <c r="Y348" s="678"/>
      <c r="Z348" s="678">
        <f t="shared" si="126"/>
        <v>2240</v>
      </c>
      <c r="AA348" s="678"/>
      <c r="AB348" s="678">
        <f t="shared" si="127"/>
        <v>2300</v>
      </c>
      <c r="AC348" s="678"/>
      <c r="AD348" s="678">
        <f t="shared" si="128"/>
        <v>2090</v>
      </c>
      <c r="AE348" s="678"/>
      <c r="AF348" s="678">
        <f t="shared" si="129"/>
        <v>2260</v>
      </c>
      <c r="AG348" s="678"/>
      <c r="AH348" s="556">
        <f t="shared" si="130"/>
        <v>2150</v>
      </c>
      <c r="AI348" s="556"/>
      <c r="AJ348" s="144" t="s">
        <v>919</v>
      </c>
      <c r="AK348" s="145">
        <v>2158</v>
      </c>
    </row>
    <row r="349" spans="1:37" s="143" customFormat="1" ht="17.100000000000001" customHeight="1">
      <c r="A349" s="151">
        <f t="shared" si="131"/>
        <v>306</v>
      </c>
      <c r="B349" s="691" t="s">
        <v>344</v>
      </c>
      <c r="C349" s="692"/>
      <c r="D349" s="242" t="str">
        <f t="shared" si="119"/>
        <v>~380В</v>
      </c>
      <c r="E349" s="553" t="s">
        <v>212</v>
      </c>
      <c r="F349" s="554"/>
      <c r="G349" s="693"/>
      <c r="H349" s="228" t="s">
        <v>196</v>
      </c>
      <c r="I349" s="242">
        <v>4</v>
      </c>
      <c r="J349" s="556">
        <f t="shared" si="120"/>
        <v>1000</v>
      </c>
      <c r="K349" s="554"/>
      <c r="L349" s="555"/>
      <c r="M349" s="556">
        <v>0.5</v>
      </c>
      <c r="N349" s="556"/>
      <c r="O349" s="556"/>
      <c r="P349" s="678">
        <f t="shared" si="121"/>
        <v>2820</v>
      </c>
      <c r="Q349" s="678"/>
      <c r="R349" s="679">
        <f t="shared" si="122"/>
        <v>2200</v>
      </c>
      <c r="S349" s="680"/>
      <c r="T349" s="678">
        <f t="shared" si="123"/>
        <v>2650</v>
      </c>
      <c r="U349" s="678"/>
      <c r="V349" s="678">
        <f t="shared" si="124"/>
        <v>2300</v>
      </c>
      <c r="W349" s="678"/>
      <c r="X349" s="678">
        <f t="shared" si="125"/>
        <v>2230</v>
      </c>
      <c r="Y349" s="678"/>
      <c r="Z349" s="678">
        <f t="shared" si="126"/>
        <v>2550</v>
      </c>
      <c r="AA349" s="678"/>
      <c r="AB349" s="678">
        <f t="shared" si="127"/>
        <v>2620</v>
      </c>
      <c r="AC349" s="678"/>
      <c r="AD349" s="678">
        <f t="shared" si="128"/>
        <v>2380</v>
      </c>
      <c r="AE349" s="678"/>
      <c r="AF349" s="678">
        <f t="shared" si="129"/>
        <v>2570</v>
      </c>
      <c r="AG349" s="678"/>
      <c r="AH349" s="556">
        <f t="shared" si="130"/>
        <v>2450</v>
      </c>
      <c r="AI349" s="556"/>
      <c r="AJ349" s="144" t="s">
        <v>919</v>
      </c>
      <c r="AK349" s="145">
        <v>2455</v>
      </c>
    </row>
    <row r="350" spans="1:37" s="143" customFormat="1" ht="17.100000000000001" customHeight="1">
      <c r="A350" s="151">
        <f t="shared" si="131"/>
        <v>307</v>
      </c>
      <c r="B350" s="691" t="s">
        <v>345</v>
      </c>
      <c r="C350" s="692"/>
      <c r="D350" s="242" t="str">
        <f t="shared" si="119"/>
        <v>~380В</v>
      </c>
      <c r="E350" s="553" t="s">
        <v>212</v>
      </c>
      <c r="F350" s="554"/>
      <c r="G350" s="693"/>
      <c r="H350" s="228" t="s">
        <v>196</v>
      </c>
      <c r="I350" s="242">
        <v>4</v>
      </c>
      <c r="J350" s="556">
        <f t="shared" si="120"/>
        <v>1000</v>
      </c>
      <c r="K350" s="554"/>
      <c r="L350" s="555"/>
      <c r="M350" s="556">
        <v>0.5</v>
      </c>
      <c r="N350" s="556"/>
      <c r="O350" s="556"/>
      <c r="P350" s="678">
        <f t="shared" si="121"/>
        <v>2290</v>
      </c>
      <c r="Q350" s="678"/>
      <c r="R350" s="679">
        <f t="shared" si="122"/>
        <v>1790</v>
      </c>
      <c r="S350" s="680"/>
      <c r="T350" s="678">
        <f t="shared" si="123"/>
        <v>2150</v>
      </c>
      <c r="U350" s="678"/>
      <c r="V350" s="678">
        <f t="shared" si="124"/>
        <v>1870</v>
      </c>
      <c r="W350" s="678"/>
      <c r="X350" s="678">
        <f t="shared" si="125"/>
        <v>1810</v>
      </c>
      <c r="Y350" s="678"/>
      <c r="Z350" s="678">
        <f t="shared" si="126"/>
        <v>2070</v>
      </c>
      <c r="AA350" s="678"/>
      <c r="AB350" s="678">
        <f t="shared" si="127"/>
        <v>2130</v>
      </c>
      <c r="AC350" s="678"/>
      <c r="AD350" s="678">
        <f t="shared" si="128"/>
        <v>1930</v>
      </c>
      <c r="AE350" s="678"/>
      <c r="AF350" s="678">
        <f t="shared" si="129"/>
        <v>2090</v>
      </c>
      <c r="AG350" s="678"/>
      <c r="AH350" s="556">
        <f t="shared" si="130"/>
        <v>1990</v>
      </c>
      <c r="AI350" s="556"/>
      <c r="AJ350" s="144" t="s">
        <v>919</v>
      </c>
      <c r="AK350" s="145">
        <v>1999</v>
      </c>
    </row>
    <row r="351" spans="1:37" s="143" customFormat="1" ht="17.100000000000001" customHeight="1">
      <c r="A351" s="151">
        <f t="shared" si="131"/>
        <v>308</v>
      </c>
      <c r="B351" s="691" t="s">
        <v>346</v>
      </c>
      <c r="C351" s="692"/>
      <c r="D351" s="242" t="str">
        <f t="shared" si="119"/>
        <v>~380В</v>
      </c>
      <c r="E351" s="553" t="s">
        <v>212</v>
      </c>
      <c r="F351" s="554"/>
      <c r="G351" s="693"/>
      <c r="H351" s="228" t="s">
        <v>196</v>
      </c>
      <c r="I351" s="242">
        <v>4</v>
      </c>
      <c r="J351" s="556">
        <f t="shared" si="120"/>
        <v>1000</v>
      </c>
      <c r="K351" s="554"/>
      <c r="L351" s="555"/>
      <c r="M351" s="556">
        <v>0.5</v>
      </c>
      <c r="N351" s="556"/>
      <c r="O351" s="556"/>
      <c r="P351" s="678">
        <f t="shared" si="121"/>
        <v>2400</v>
      </c>
      <c r="Q351" s="678"/>
      <c r="R351" s="679">
        <f t="shared" si="122"/>
        <v>1880</v>
      </c>
      <c r="S351" s="680"/>
      <c r="T351" s="678">
        <f t="shared" si="123"/>
        <v>2250</v>
      </c>
      <c r="U351" s="678"/>
      <c r="V351" s="678">
        <f t="shared" si="124"/>
        <v>1960</v>
      </c>
      <c r="W351" s="678"/>
      <c r="X351" s="678">
        <f t="shared" si="125"/>
        <v>1900</v>
      </c>
      <c r="Y351" s="678"/>
      <c r="Z351" s="678">
        <f t="shared" si="126"/>
        <v>2170</v>
      </c>
      <c r="AA351" s="678"/>
      <c r="AB351" s="678">
        <f t="shared" si="127"/>
        <v>2230</v>
      </c>
      <c r="AC351" s="678"/>
      <c r="AD351" s="678">
        <f t="shared" si="128"/>
        <v>2020</v>
      </c>
      <c r="AE351" s="678"/>
      <c r="AF351" s="678">
        <f t="shared" si="129"/>
        <v>2190</v>
      </c>
      <c r="AG351" s="678"/>
      <c r="AH351" s="556">
        <f t="shared" si="130"/>
        <v>2090</v>
      </c>
      <c r="AI351" s="556"/>
      <c r="AJ351" s="144" t="s">
        <v>919</v>
      </c>
      <c r="AK351" s="145">
        <v>2090</v>
      </c>
    </row>
    <row r="352" spans="1:37" s="143" customFormat="1" ht="17.100000000000001" customHeight="1">
      <c r="A352" s="151">
        <f t="shared" si="131"/>
        <v>309</v>
      </c>
      <c r="B352" s="691" t="s">
        <v>347</v>
      </c>
      <c r="C352" s="692"/>
      <c r="D352" s="242" t="str">
        <f t="shared" si="119"/>
        <v>~380В</v>
      </c>
      <c r="E352" s="553" t="s">
        <v>212</v>
      </c>
      <c r="F352" s="554"/>
      <c r="G352" s="693"/>
      <c r="H352" s="228" t="s">
        <v>196</v>
      </c>
      <c r="I352" s="242">
        <v>4</v>
      </c>
      <c r="J352" s="556">
        <f t="shared" si="120"/>
        <v>1000</v>
      </c>
      <c r="K352" s="554"/>
      <c r="L352" s="555"/>
      <c r="M352" s="556">
        <v>0.5</v>
      </c>
      <c r="N352" s="556"/>
      <c r="O352" s="556"/>
      <c r="P352" s="678">
        <f t="shared" si="121"/>
        <v>2510</v>
      </c>
      <c r="Q352" s="678"/>
      <c r="R352" s="679">
        <f t="shared" si="122"/>
        <v>1960</v>
      </c>
      <c r="S352" s="680"/>
      <c r="T352" s="678">
        <f t="shared" si="123"/>
        <v>2350</v>
      </c>
      <c r="U352" s="678"/>
      <c r="V352" s="678">
        <f t="shared" si="124"/>
        <v>2050</v>
      </c>
      <c r="W352" s="678"/>
      <c r="X352" s="678">
        <f t="shared" si="125"/>
        <v>1980</v>
      </c>
      <c r="Y352" s="678"/>
      <c r="Z352" s="678">
        <f t="shared" si="126"/>
        <v>2270</v>
      </c>
      <c r="AA352" s="678"/>
      <c r="AB352" s="678">
        <f t="shared" si="127"/>
        <v>2330</v>
      </c>
      <c r="AC352" s="678"/>
      <c r="AD352" s="678">
        <f t="shared" si="128"/>
        <v>2110</v>
      </c>
      <c r="AE352" s="678"/>
      <c r="AF352" s="678">
        <f t="shared" si="129"/>
        <v>2290</v>
      </c>
      <c r="AG352" s="678"/>
      <c r="AH352" s="556">
        <f t="shared" si="130"/>
        <v>2180</v>
      </c>
      <c r="AI352" s="556"/>
      <c r="AJ352" s="144" t="s">
        <v>919</v>
      </c>
      <c r="AK352" s="145">
        <v>2183</v>
      </c>
    </row>
    <row r="353" spans="1:37" s="143" customFormat="1" ht="17.100000000000001" customHeight="1">
      <c r="A353" s="151">
        <f t="shared" si="131"/>
        <v>310</v>
      </c>
      <c r="B353" s="691" t="s">
        <v>348</v>
      </c>
      <c r="C353" s="692"/>
      <c r="D353" s="242" t="str">
        <f t="shared" si="119"/>
        <v>~380В</v>
      </c>
      <c r="E353" s="553" t="s">
        <v>212</v>
      </c>
      <c r="F353" s="554"/>
      <c r="G353" s="693"/>
      <c r="H353" s="228" t="s">
        <v>196</v>
      </c>
      <c r="I353" s="242">
        <v>4</v>
      </c>
      <c r="J353" s="556">
        <f t="shared" si="120"/>
        <v>1000</v>
      </c>
      <c r="K353" s="554"/>
      <c r="L353" s="555"/>
      <c r="M353" s="556">
        <v>0.5</v>
      </c>
      <c r="N353" s="556"/>
      <c r="O353" s="556"/>
      <c r="P353" s="678">
        <f t="shared" si="121"/>
        <v>2690</v>
      </c>
      <c r="Q353" s="678"/>
      <c r="R353" s="679">
        <f t="shared" si="122"/>
        <v>2110</v>
      </c>
      <c r="S353" s="680"/>
      <c r="T353" s="678">
        <f t="shared" si="123"/>
        <v>2530</v>
      </c>
      <c r="U353" s="678"/>
      <c r="V353" s="678">
        <f t="shared" si="124"/>
        <v>2200</v>
      </c>
      <c r="W353" s="678"/>
      <c r="X353" s="678">
        <f t="shared" si="125"/>
        <v>2130</v>
      </c>
      <c r="Y353" s="678"/>
      <c r="Z353" s="678">
        <f t="shared" si="126"/>
        <v>2430</v>
      </c>
      <c r="AA353" s="678"/>
      <c r="AB353" s="678">
        <f t="shared" si="127"/>
        <v>2500</v>
      </c>
      <c r="AC353" s="678"/>
      <c r="AD353" s="678">
        <f t="shared" si="128"/>
        <v>2270</v>
      </c>
      <c r="AE353" s="678"/>
      <c r="AF353" s="678">
        <f t="shared" si="129"/>
        <v>2460</v>
      </c>
      <c r="AG353" s="678"/>
      <c r="AH353" s="556">
        <f t="shared" si="130"/>
        <v>2340</v>
      </c>
      <c r="AI353" s="556"/>
      <c r="AJ353" s="144" t="s">
        <v>919</v>
      </c>
      <c r="AK353" s="145">
        <v>2345</v>
      </c>
    </row>
    <row r="354" spans="1:37" s="143" customFormat="1" ht="17.100000000000001" customHeight="1">
      <c r="A354" s="151">
        <f t="shared" si="131"/>
        <v>311</v>
      </c>
      <c r="B354" s="691" t="s">
        <v>349</v>
      </c>
      <c r="C354" s="692"/>
      <c r="D354" s="242" t="str">
        <f t="shared" si="119"/>
        <v>~380В</v>
      </c>
      <c r="E354" s="553" t="s">
        <v>212</v>
      </c>
      <c r="F354" s="554"/>
      <c r="G354" s="693"/>
      <c r="H354" s="228" t="s">
        <v>196</v>
      </c>
      <c r="I354" s="242">
        <v>4</v>
      </c>
      <c r="J354" s="556">
        <f t="shared" si="120"/>
        <v>1000</v>
      </c>
      <c r="K354" s="554"/>
      <c r="L354" s="555"/>
      <c r="M354" s="556">
        <v>0.5</v>
      </c>
      <c r="N354" s="556"/>
      <c r="O354" s="556"/>
      <c r="P354" s="678">
        <f t="shared" si="121"/>
        <v>2350</v>
      </c>
      <c r="Q354" s="678"/>
      <c r="R354" s="679">
        <f t="shared" si="122"/>
        <v>1840</v>
      </c>
      <c r="S354" s="680"/>
      <c r="T354" s="678">
        <f t="shared" si="123"/>
        <v>2210</v>
      </c>
      <c r="U354" s="678"/>
      <c r="V354" s="678">
        <f t="shared" si="124"/>
        <v>1920</v>
      </c>
      <c r="W354" s="678"/>
      <c r="X354" s="678">
        <f t="shared" si="125"/>
        <v>1860</v>
      </c>
      <c r="Y354" s="678"/>
      <c r="Z354" s="678">
        <f t="shared" si="126"/>
        <v>2120</v>
      </c>
      <c r="AA354" s="678"/>
      <c r="AB354" s="678">
        <f t="shared" si="127"/>
        <v>2190</v>
      </c>
      <c r="AC354" s="678"/>
      <c r="AD354" s="678">
        <f t="shared" si="128"/>
        <v>1980</v>
      </c>
      <c r="AE354" s="678"/>
      <c r="AF354" s="678">
        <f t="shared" si="129"/>
        <v>2150</v>
      </c>
      <c r="AG354" s="678"/>
      <c r="AH354" s="556">
        <f t="shared" si="130"/>
        <v>2040</v>
      </c>
      <c r="AI354" s="556"/>
      <c r="AJ354" s="144" t="s">
        <v>919</v>
      </c>
      <c r="AK354" s="145">
        <v>2048</v>
      </c>
    </row>
    <row r="355" spans="1:37" s="143" customFormat="1" ht="17.100000000000001" customHeight="1">
      <c r="A355" s="151">
        <f t="shared" si="131"/>
        <v>312</v>
      </c>
      <c r="B355" s="691" t="s">
        <v>350</v>
      </c>
      <c r="C355" s="692"/>
      <c r="D355" s="242" t="str">
        <f t="shared" si="119"/>
        <v>~380В</v>
      </c>
      <c r="E355" s="553" t="s">
        <v>212</v>
      </c>
      <c r="F355" s="554"/>
      <c r="G355" s="693"/>
      <c r="H355" s="228" t="s">
        <v>196</v>
      </c>
      <c r="I355" s="242">
        <v>4</v>
      </c>
      <c r="J355" s="556">
        <f>IF(I355&gt;16,2500,1000)</f>
        <v>1000</v>
      </c>
      <c r="K355" s="554"/>
      <c r="L355" s="555"/>
      <c r="M355" s="556">
        <v>0.5</v>
      </c>
      <c r="N355" s="556"/>
      <c r="O355" s="556"/>
      <c r="P355" s="678">
        <f t="shared" si="121"/>
        <v>2470</v>
      </c>
      <c r="Q355" s="678"/>
      <c r="R355" s="679">
        <f t="shared" si="122"/>
        <v>1930</v>
      </c>
      <c r="S355" s="680"/>
      <c r="T355" s="678">
        <f t="shared" si="123"/>
        <v>2320</v>
      </c>
      <c r="U355" s="678"/>
      <c r="V355" s="678">
        <f t="shared" si="124"/>
        <v>2020</v>
      </c>
      <c r="W355" s="678"/>
      <c r="X355" s="678">
        <f t="shared" si="125"/>
        <v>1960</v>
      </c>
      <c r="Y355" s="678"/>
      <c r="Z355" s="678">
        <f t="shared" si="126"/>
        <v>2240</v>
      </c>
      <c r="AA355" s="678"/>
      <c r="AB355" s="678">
        <f t="shared" si="127"/>
        <v>2300</v>
      </c>
      <c r="AC355" s="678"/>
      <c r="AD355" s="678">
        <f t="shared" si="128"/>
        <v>2090</v>
      </c>
      <c r="AE355" s="678"/>
      <c r="AF355" s="678">
        <f t="shared" si="129"/>
        <v>2260</v>
      </c>
      <c r="AG355" s="678"/>
      <c r="AH355" s="556">
        <f t="shared" si="130"/>
        <v>2150</v>
      </c>
      <c r="AI355" s="556"/>
      <c r="AJ355" s="144" t="s">
        <v>919</v>
      </c>
      <c r="AK355" s="145">
        <v>2155</v>
      </c>
    </row>
    <row r="356" spans="1:37" s="143" customFormat="1" ht="17.100000000000001" customHeight="1">
      <c r="A356" s="151">
        <f t="shared" si="131"/>
        <v>313</v>
      </c>
      <c r="B356" s="691" t="s">
        <v>351</v>
      </c>
      <c r="C356" s="692"/>
      <c r="D356" s="242" t="str">
        <f t="shared" si="119"/>
        <v>~380В</v>
      </c>
      <c r="E356" s="553" t="s">
        <v>212</v>
      </c>
      <c r="F356" s="554"/>
      <c r="G356" s="693"/>
      <c r="H356" s="228" t="s">
        <v>196</v>
      </c>
      <c r="I356" s="242">
        <v>4</v>
      </c>
      <c r="J356" s="556">
        <f>IF(I356&gt;16,2500,1000)</f>
        <v>1000</v>
      </c>
      <c r="K356" s="554"/>
      <c r="L356" s="555"/>
      <c r="M356" s="556">
        <v>0.5</v>
      </c>
      <c r="N356" s="556"/>
      <c r="O356" s="556"/>
      <c r="P356" s="678">
        <f t="shared" si="121"/>
        <v>2770</v>
      </c>
      <c r="Q356" s="678"/>
      <c r="R356" s="679">
        <f t="shared" si="122"/>
        <v>2170</v>
      </c>
      <c r="S356" s="680"/>
      <c r="T356" s="678">
        <f t="shared" si="123"/>
        <v>2600</v>
      </c>
      <c r="U356" s="678"/>
      <c r="V356" s="678">
        <f t="shared" si="124"/>
        <v>2260</v>
      </c>
      <c r="W356" s="678"/>
      <c r="X356" s="678">
        <f t="shared" si="125"/>
        <v>2190</v>
      </c>
      <c r="Y356" s="678"/>
      <c r="Z356" s="678">
        <f t="shared" si="126"/>
        <v>2500</v>
      </c>
      <c r="AA356" s="678"/>
      <c r="AB356" s="678">
        <f t="shared" si="127"/>
        <v>2580</v>
      </c>
      <c r="AC356" s="678"/>
      <c r="AD356" s="678">
        <f t="shared" si="128"/>
        <v>2330</v>
      </c>
      <c r="AE356" s="678"/>
      <c r="AF356" s="678">
        <f t="shared" si="129"/>
        <v>2530</v>
      </c>
      <c r="AG356" s="678"/>
      <c r="AH356" s="556">
        <f t="shared" si="130"/>
        <v>2410</v>
      </c>
      <c r="AI356" s="556"/>
      <c r="AJ356" s="144" t="s">
        <v>919</v>
      </c>
      <c r="AK356" s="145">
        <v>2412</v>
      </c>
    </row>
    <row r="357" spans="1:37" s="132" customFormat="1" ht="17.100000000000001" customHeight="1">
      <c r="A357" s="69" t="str">
        <f ca="1">'Протокол №503-2'!A261</f>
        <v>ВРУ-4.3 (жильё/сек.3)</v>
      </c>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1"/>
      <c r="AJ357" s="133"/>
      <c r="AK357" s="83"/>
    </row>
    <row r="358" spans="1:37" s="132" customFormat="1" ht="17.100000000000001" customHeight="1">
      <c r="A358" s="69" t="str">
        <f ca="1">'Протокол №503-2'!A265</f>
        <v>ВП-1</v>
      </c>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1"/>
      <c r="AJ358" s="133"/>
      <c r="AK358" s="83"/>
    </row>
    <row r="359" spans="1:37" s="143" customFormat="1" ht="17.100000000000001" customHeight="1">
      <c r="A359" s="151">
        <v>314</v>
      </c>
      <c r="B359" s="241" t="s">
        <v>205</v>
      </c>
      <c r="C359" s="369" t="s">
        <v>206</v>
      </c>
      <c r="D359" s="242" t="str">
        <f>IF(AJ359="АВС","~380В","~220В")</f>
        <v>~380В</v>
      </c>
      <c r="E359" s="553" t="s">
        <v>207</v>
      </c>
      <c r="F359" s="554"/>
      <c r="G359" s="229" t="str">
        <f>IF(OR(E359="ПВС",E359="ПУНП",E359="ПУГНП",E359="ШВВП"),"*"," ")</f>
        <v xml:space="preserve"> </v>
      </c>
      <c r="H359" s="228" t="s">
        <v>208</v>
      </c>
      <c r="I359" s="242">
        <v>240</v>
      </c>
      <c r="J359" s="556">
        <f>IF(I359&gt;16,2500,1000)</f>
        <v>2500</v>
      </c>
      <c r="K359" s="554"/>
      <c r="L359" s="555"/>
      <c r="M359" s="556">
        <v>0.5</v>
      </c>
      <c r="N359" s="556"/>
      <c r="O359" s="556"/>
      <c r="P359" s="678">
        <f>IF(AJ359="АВС",TRUNC((AK359+AK359*15/100)/10,0)*10,"-")</f>
        <v>3810</v>
      </c>
      <c r="Q359" s="678"/>
      <c r="R359" s="679">
        <f>IF(AJ359="АВС",TRUNC((AK359-AK359*10/100)/10,0)*10,"-")</f>
        <v>2980</v>
      </c>
      <c r="S359" s="680"/>
      <c r="T359" s="678">
        <f>IF(AJ359="АВС",TRUNC((AK359+AK359*8/100)/10,0)*10,"-")</f>
        <v>3580</v>
      </c>
      <c r="U359" s="678"/>
      <c r="V359" s="678">
        <f>IF(OR(AJ359="АВС",AJ359="А"),TRUNC((AK359-AK359*6/100)/10,0)*10,"-")</f>
        <v>3120</v>
      </c>
      <c r="W359" s="678"/>
      <c r="X359" s="678">
        <f>IF(OR(AJ359="АВС",AJ359="В"),TRUNC((AK359-AK359*9/100)/10,0)*10,"-")</f>
        <v>3020</v>
      </c>
      <c r="Y359" s="678"/>
      <c r="Z359" s="678">
        <f>IF(OR(AJ359="АВС",AJ359="С"),TRUNC((AK359+AK359*4/100)/10,0)*10,"-")</f>
        <v>3450</v>
      </c>
      <c r="AA359" s="678"/>
      <c r="AB359" s="678" t="s">
        <v>1064</v>
      </c>
      <c r="AC359" s="678"/>
      <c r="AD359" s="678" t="s">
        <v>1064</v>
      </c>
      <c r="AE359" s="678"/>
      <c r="AF359" s="678" t="s">
        <v>1064</v>
      </c>
      <c r="AG359" s="678"/>
      <c r="AH359" s="678" t="s">
        <v>1064</v>
      </c>
      <c r="AI359" s="678"/>
      <c r="AJ359" s="144" t="s">
        <v>919</v>
      </c>
      <c r="AK359" s="145">
        <v>3320</v>
      </c>
    </row>
    <row r="360" spans="1:37" s="143" customFormat="1" ht="18" customHeight="1">
      <c r="A360" s="151">
        <f>A359+1</f>
        <v>315</v>
      </c>
      <c r="B360" s="241" t="s">
        <v>209</v>
      </c>
      <c r="C360" s="369" t="s">
        <v>206</v>
      </c>
      <c r="D360" s="242" t="str">
        <f>IF(AJ360="АВС","~380В","~220В")</f>
        <v>~380В</v>
      </c>
      <c r="E360" s="553" t="s">
        <v>207</v>
      </c>
      <c r="F360" s="554"/>
      <c r="G360" s="229" t="str">
        <f>IF(OR(E360="ПВС",E360="ПУНП",E360="ПУГНП",E360="ШВВП"),"*"," ")</f>
        <v xml:space="preserve"> </v>
      </c>
      <c r="H360" s="228" t="s">
        <v>208</v>
      </c>
      <c r="I360" s="242">
        <v>240</v>
      </c>
      <c r="J360" s="556">
        <f>IF(I360&gt;16,2500,1000)</f>
        <v>2500</v>
      </c>
      <c r="K360" s="554"/>
      <c r="L360" s="555"/>
      <c r="M360" s="556">
        <v>0.5</v>
      </c>
      <c r="N360" s="556"/>
      <c r="O360" s="556"/>
      <c r="P360" s="678">
        <f>IF(AJ360="АВС",TRUNC((AK360+AK360*15/100)/10,0)*10,"-")</f>
        <v>3730</v>
      </c>
      <c r="Q360" s="678"/>
      <c r="R360" s="679">
        <f>IF(AJ360="АВС",TRUNC((AK360-AK360*10/100)/10,0)*10,"-")</f>
        <v>2920</v>
      </c>
      <c r="S360" s="680"/>
      <c r="T360" s="678">
        <f>IF(AJ360="АВС",TRUNC((AK360+AK360*8/100)/10,0)*10,"-")</f>
        <v>3510</v>
      </c>
      <c r="U360" s="678"/>
      <c r="V360" s="678">
        <f>IF(OR(AJ360="АВС",AJ360="А"),TRUNC((AK360-AK360*6/100)/10,0)*10,"-")</f>
        <v>3050</v>
      </c>
      <c r="W360" s="678"/>
      <c r="X360" s="678">
        <f>IF(OR(AJ360="АВС",AJ360="В"),TRUNC((AK360-AK360*9/100)/10,0)*10,"-")</f>
        <v>2950</v>
      </c>
      <c r="Y360" s="678"/>
      <c r="Z360" s="678">
        <f>IF(OR(AJ360="АВС",AJ360="С"),TRUNC((AK360+AK360*4/100)/10,0)*10,"-")</f>
        <v>3380</v>
      </c>
      <c r="AA360" s="678"/>
      <c r="AB360" s="678" t="s">
        <v>1064</v>
      </c>
      <c r="AC360" s="678"/>
      <c r="AD360" s="678" t="s">
        <v>1064</v>
      </c>
      <c r="AE360" s="678"/>
      <c r="AF360" s="678" t="s">
        <v>1064</v>
      </c>
      <c r="AG360" s="678"/>
      <c r="AH360" s="678" t="s">
        <v>1064</v>
      </c>
      <c r="AI360" s="678"/>
      <c r="AJ360" s="144" t="s">
        <v>919</v>
      </c>
      <c r="AK360" s="145">
        <v>3250</v>
      </c>
    </row>
    <row r="361" spans="1:37" s="143" customFormat="1" ht="18" customHeight="1">
      <c r="A361" s="151">
        <f>A360+1</f>
        <v>316</v>
      </c>
      <c r="B361" s="691" t="s">
        <v>210</v>
      </c>
      <c r="C361" s="692"/>
      <c r="D361" s="242" t="str">
        <f>IF(AJ361="АВС","~380В","~220В")</f>
        <v>~380В</v>
      </c>
      <c r="E361" s="553" t="s">
        <v>211</v>
      </c>
      <c r="F361" s="554"/>
      <c r="G361" s="693"/>
      <c r="H361" s="228" t="s">
        <v>196</v>
      </c>
      <c r="I361" s="242">
        <v>35</v>
      </c>
      <c r="J361" s="556">
        <f>IF(I361&gt;16,2500,1000)</f>
        <v>2500</v>
      </c>
      <c r="K361" s="554"/>
      <c r="L361" s="555"/>
      <c r="M361" s="556">
        <v>0.5</v>
      </c>
      <c r="N361" s="556"/>
      <c r="O361" s="556"/>
      <c r="P361" s="678">
        <f>IF(AJ361="АВС",TRUNC((AK361+AK361*15/100)/10,0)*10,"-")</f>
        <v>3270</v>
      </c>
      <c r="Q361" s="678"/>
      <c r="R361" s="679">
        <f>IF(AJ361="АВС",TRUNC((AK361-AK361*10/100)/10,0)*10,"-")</f>
        <v>2560</v>
      </c>
      <c r="S361" s="680"/>
      <c r="T361" s="678">
        <f>IF(AJ361="АВС",TRUNC((AK361+AK361*8/100)/10,0)*10,"-")</f>
        <v>3070</v>
      </c>
      <c r="U361" s="678"/>
      <c r="V361" s="678">
        <f>IF(OR(AJ361="АВС",AJ361="А"),TRUNC((AK361-AK361*6/100)/10,0)*10,"-")</f>
        <v>2670</v>
      </c>
      <c r="W361" s="678"/>
      <c r="X361" s="678">
        <f>IF(OR(AJ361="АВС",AJ361="В"),TRUNC((AK361-AK361*9/100)/10,0)*10,"-")</f>
        <v>2590</v>
      </c>
      <c r="Y361" s="678"/>
      <c r="Z361" s="678">
        <f>IF(OR(AJ361="АВС",AJ361="С"),TRUNC((AK361+AK361*4/100)/10,0)*10,"-")</f>
        <v>2960</v>
      </c>
      <c r="AA361" s="678"/>
      <c r="AB361" s="678">
        <f>IF(OR(AJ361="АВС",AJ361="А"),TRUNC((AK361+AK361*7/100)/10,0)*10,"-")</f>
        <v>3040</v>
      </c>
      <c r="AC361" s="678"/>
      <c r="AD361" s="678">
        <f>IF(OR(AJ361="АВС",AJ361="В"),TRUNC((AK361-AK361*3/100)/10,0)*10,"-")</f>
        <v>2760</v>
      </c>
      <c r="AE361" s="678"/>
      <c r="AF361" s="678">
        <f>IF(OR(AJ361="АВС",AJ361="С"),TRUNC((AK361+AK361*5/100)/10,0)*10,"-")</f>
        <v>2990</v>
      </c>
      <c r="AG361" s="678"/>
      <c r="AH361" s="556">
        <f>TRUNC(AK361/10,0)*10</f>
        <v>2850</v>
      </c>
      <c r="AI361" s="556"/>
      <c r="AJ361" s="144" t="s">
        <v>919</v>
      </c>
      <c r="AK361" s="145">
        <v>2850</v>
      </c>
    </row>
    <row r="362" spans="1:37" s="143" customFormat="1" ht="18" customHeight="1">
      <c r="A362" s="151">
        <f>A361+1</f>
        <v>317</v>
      </c>
      <c r="B362" s="241" t="s">
        <v>193</v>
      </c>
      <c r="C362" s="369" t="s">
        <v>194</v>
      </c>
      <c r="D362" s="242" t="str">
        <f>IF(AJ362="АВС","~380В","~220В")</f>
        <v>~380В</v>
      </c>
      <c r="E362" s="553" t="s">
        <v>212</v>
      </c>
      <c r="F362" s="554"/>
      <c r="G362" s="229" t="str">
        <f>IF(OR(E362="ПВС",E362="ПУНП",E362="ПУГНП",E362="ШВВП"),"*"," ")</f>
        <v xml:space="preserve"> </v>
      </c>
      <c r="H362" s="228" t="s">
        <v>196</v>
      </c>
      <c r="I362" s="242">
        <v>16</v>
      </c>
      <c r="J362" s="556">
        <f>IF(I362&gt;16,2500,1000)</f>
        <v>1000</v>
      </c>
      <c r="K362" s="554"/>
      <c r="L362" s="555"/>
      <c r="M362" s="556">
        <v>0.5</v>
      </c>
      <c r="N362" s="556"/>
      <c r="O362" s="556"/>
      <c r="P362" s="678">
        <f>IF(AJ362="АВС",TRUNC((AK362+AK362*15/100)/10,0)*10,"-")</f>
        <v>3020</v>
      </c>
      <c r="Q362" s="678"/>
      <c r="R362" s="679">
        <f>IF(AJ362="АВС",TRUNC((AK362-AK362*10/100)/10,0)*10,"-")</f>
        <v>2360</v>
      </c>
      <c r="S362" s="680"/>
      <c r="T362" s="678">
        <f>IF(AJ362="АВС",TRUNC((AK362+AK362*8/100)/10,0)*10,"-")</f>
        <v>2840</v>
      </c>
      <c r="U362" s="678"/>
      <c r="V362" s="678">
        <f>IF(OR(AJ362="АВС",AJ362="А"),TRUNC((AK362-AK362*6/100)/10,0)*10,"-")</f>
        <v>2470</v>
      </c>
      <c r="W362" s="678"/>
      <c r="X362" s="678">
        <f>IF(OR(AJ362="АВС",AJ362="В"),TRUNC((AK362-AK362*9/100)/10,0)*10,"-")</f>
        <v>2390</v>
      </c>
      <c r="Y362" s="678"/>
      <c r="Z362" s="678">
        <f>IF(OR(AJ362="АВС",AJ362="С"),TRUNC((AK362+AK362*4/100)/10,0)*10,"-")</f>
        <v>2730</v>
      </c>
      <c r="AA362" s="678"/>
      <c r="AB362" s="678">
        <f>IF(OR(AJ362="АВС",AJ362="А"),TRUNC((AK362+AK362*7/100)/10,0)*10,"-")</f>
        <v>2810</v>
      </c>
      <c r="AC362" s="678"/>
      <c r="AD362" s="678">
        <f>IF(OR(AJ362="АВС",AJ362="В"),TRUNC((AK362-AK362*3/100)/10,0)*10,"-")</f>
        <v>2550</v>
      </c>
      <c r="AE362" s="678"/>
      <c r="AF362" s="678">
        <f>IF(OR(AJ362="АВС",AJ362="С"),TRUNC((AK362+AK362*5/100)/10,0)*10,"-")</f>
        <v>2760</v>
      </c>
      <c r="AG362" s="678"/>
      <c r="AH362" s="556">
        <f>TRUNC(AK362/10,0)*10</f>
        <v>2630</v>
      </c>
      <c r="AI362" s="556"/>
      <c r="AJ362" s="144" t="s">
        <v>919</v>
      </c>
      <c r="AK362" s="145">
        <v>2630</v>
      </c>
    </row>
    <row r="363" spans="1:37" s="132" customFormat="1" ht="18" customHeight="1">
      <c r="A363" s="69" t="str">
        <f ca="1">'Протокол №503-2'!A275</f>
        <v>ВП-2</v>
      </c>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1"/>
      <c r="AJ363" s="133"/>
      <c r="AK363" s="83"/>
    </row>
    <row r="364" spans="1:37" s="143" customFormat="1" ht="18" customHeight="1">
      <c r="A364" s="151">
        <v>318</v>
      </c>
      <c r="B364" s="241" t="s">
        <v>205</v>
      </c>
      <c r="C364" s="369" t="s">
        <v>213</v>
      </c>
      <c r="D364" s="242" t="str">
        <f>IF(AJ364="АВС","~380В","~220В")</f>
        <v>~380В</v>
      </c>
      <c r="E364" s="553" t="s">
        <v>207</v>
      </c>
      <c r="F364" s="554"/>
      <c r="G364" s="229" t="str">
        <f>IF(OR(E364="ПВС",E364="ПУНП",E364="ПУГНП",E364="ШВВП"),"*"," ")</f>
        <v xml:space="preserve"> </v>
      </c>
      <c r="H364" s="228" t="s">
        <v>208</v>
      </c>
      <c r="I364" s="242">
        <v>240</v>
      </c>
      <c r="J364" s="556">
        <f>IF(I364&gt;16,2500,1000)</f>
        <v>2500</v>
      </c>
      <c r="K364" s="554"/>
      <c r="L364" s="555"/>
      <c r="M364" s="556">
        <v>0.5</v>
      </c>
      <c r="N364" s="556"/>
      <c r="O364" s="556"/>
      <c r="P364" s="678">
        <f>IF(AJ364="АВС",TRUNC((AK364+AK364*15/100)/10,0)*10,"-")</f>
        <v>4090</v>
      </c>
      <c r="Q364" s="678"/>
      <c r="R364" s="679">
        <f>IF(AJ364="АВС",TRUNC((AK364-AK364*10/100)/10,0)*10,"-")</f>
        <v>3200</v>
      </c>
      <c r="S364" s="680"/>
      <c r="T364" s="678">
        <f>IF(AJ364="АВС",TRUNC((AK364+AK364*8/100)/10,0)*10,"-")</f>
        <v>3840</v>
      </c>
      <c r="U364" s="678"/>
      <c r="V364" s="678">
        <f>IF(OR(AJ364="АВС",AJ364="А"),TRUNC((AK364-AK364*6/100)/10,0)*10,"-")</f>
        <v>3340</v>
      </c>
      <c r="W364" s="678"/>
      <c r="X364" s="678">
        <f>IF(OR(AJ364="АВС",AJ364="В"),TRUNC((AK364-AK364*9/100)/10,0)*10,"-")</f>
        <v>3230</v>
      </c>
      <c r="Y364" s="678"/>
      <c r="Z364" s="678">
        <f>IF(OR(AJ364="АВС",AJ364="С"),TRUNC((AK364+AK364*4/100)/10,0)*10,"-")</f>
        <v>3700</v>
      </c>
      <c r="AA364" s="678"/>
      <c r="AB364" s="678" t="s">
        <v>1064</v>
      </c>
      <c r="AC364" s="678"/>
      <c r="AD364" s="678" t="s">
        <v>1064</v>
      </c>
      <c r="AE364" s="678"/>
      <c r="AF364" s="678" t="s">
        <v>1064</v>
      </c>
      <c r="AG364" s="678"/>
      <c r="AH364" s="678" t="s">
        <v>1064</v>
      </c>
      <c r="AI364" s="678"/>
      <c r="AJ364" s="144" t="s">
        <v>919</v>
      </c>
      <c r="AK364" s="145">
        <v>3560</v>
      </c>
    </row>
    <row r="365" spans="1:37" s="143" customFormat="1" ht="18" customHeight="1">
      <c r="A365" s="151">
        <f>A364+1</f>
        <v>319</v>
      </c>
      <c r="B365" s="241" t="s">
        <v>209</v>
      </c>
      <c r="C365" s="369" t="s">
        <v>213</v>
      </c>
      <c r="D365" s="242" t="str">
        <f>IF(AJ365="АВС","~380В","~220В")</f>
        <v>~380В</v>
      </c>
      <c r="E365" s="553" t="s">
        <v>207</v>
      </c>
      <c r="F365" s="554"/>
      <c r="G365" s="229" t="str">
        <f>IF(OR(E365="ПВС",E365="ПУНП",E365="ПУГНП",E365="ШВВП"),"*"," ")</f>
        <v xml:space="preserve"> </v>
      </c>
      <c r="H365" s="228" t="s">
        <v>208</v>
      </c>
      <c r="I365" s="242">
        <v>240</v>
      </c>
      <c r="J365" s="556">
        <f>IF(I365&gt;16,2500,1000)</f>
        <v>2500</v>
      </c>
      <c r="K365" s="554"/>
      <c r="L365" s="555"/>
      <c r="M365" s="556">
        <v>0.5</v>
      </c>
      <c r="N365" s="556"/>
      <c r="O365" s="556"/>
      <c r="P365" s="678">
        <f>IF(AJ365="АВС",TRUNC((AK365+AK365*15/100)/10,0)*10,"-")</f>
        <v>3920</v>
      </c>
      <c r="Q365" s="678"/>
      <c r="R365" s="679">
        <f>IF(AJ365="АВС",TRUNC((AK365-AK365*10/100)/10,0)*10,"-")</f>
        <v>3070</v>
      </c>
      <c r="S365" s="680"/>
      <c r="T365" s="678">
        <f>IF(AJ365="АВС",TRUNC((AK365+AK365*8/100)/10,0)*10,"-")</f>
        <v>3680</v>
      </c>
      <c r="U365" s="678"/>
      <c r="V365" s="678">
        <f>IF(OR(AJ365="АВС",AJ365="А"),TRUNC((AK365-AK365*6/100)/10,0)*10,"-")</f>
        <v>3200</v>
      </c>
      <c r="W365" s="678"/>
      <c r="X365" s="678">
        <f>IF(OR(AJ365="АВС",AJ365="В"),TRUNC((AK365-AK365*9/100)/10,0)*10,"-")</f>
        <v>3100</v>
      </c>
      <c r="Y365" s="678"/>
      <c r="Z365" s="678">
        <f>IF(OR(AJ365="АВС",AJ365="С"),TRUNC((AK365+AK365*4/100)/10,0)*10,"-")</f>
        <v>3540</v>
      </c>
      <c r="AA365" s="678"/>
      <c r="AB365" s="678" t="s">
        <v>1064</v>
      </c>
      <c r="AC365" s="678"/>
      <c r="AD365" s="678" t="s">
        <v>1064</v>
      </c>
      <c r="AE365" s="678"/>
      <c r="AF365" s="678" t="s">
        <v>1064</v>
      </c>
      <c r="AG365" s="678"/>
      <c r="AH365" s="678" t="s">
        <v>1064</v>
      </c>
      <c r="AI365" s="678"/>
      <c r="AJ365" s="144" t="s">
        <v>919</v>
      </c>
      <c r="AK365" s="145">
        <v>3412</v>
      </c>
    </row>
    <row r="366" spans="1:37" s="143" customFormat="1" ht="18" customHeight="1">
      <c r="A366" s="151">
        <f>A365+1</f>
        <v>320</v>
      </c>
      <c r="B366" s="691" t="s">
        <v>214</v>
      </c>
      <c r="C366" s="692"/>
      <c r="D366" s="242" t="str">
        <f>IF(AJ366="АВС","~380В","~220В")</f>
        <v>~380В</v>
      </c>
      <c r="E366" s="553" t="s">
        <v>211</v>
      </c>
      <c r="F366" s="554"/>
      <c r="G366" s="693"/>
      <c r="H366" s="228" t="s">
        <v>196</v>
      </c>
      <c r="I366" s="242">
        <v>35</v>
      </c>
      <c r="J366" s="556">
        <f>IF(I366&gt;16,2500,1000)</f>
        <v>2500</v>
      </c>
      <c r="K366" s="554"/>
      <c r="L366" s="555"/>
      <c r="M366" s="556">
        <v>0.5</v>
      </c>
      <c r="N366" s="556"/>
      <c r="O366" s="556"/>
      <c r="P366" s="678">
        <f>IF(AJ366="АВС",TRUNC((AK366+AK366*15/100)/10,0)*10,"-")</f>
        <v>3330</v>
      </c>
      <c r="Q366" s="678"/>
      <c r="R366" s="679">
        <f>IF(AJ366="АВС",TRUNC((AK366-AK366*10/100)/10,0)*10,"-")</f>
        <v>2610</v>
      </c>
      <c r="S366" s="680"/>
      <c r="T366" s="678">
        <f>IF(AJ366="АВС",TRUNC((AK366+AK366*8/100)/10,0)*10,"-")</f>
        <v>3130</v>
      </c>
      <c r="U366" s="678"/>
      <c r="V366" s="678">
        <f>IF(OR(AJ366="АВС",AJ366="А"),TRUNC((AK366-AK366*6/100)/10,0)*10,"-")</f>
        <v>2720</v>
      </c>
      <c r="W366" s="678"/>
      <c r="X366" s="678">
        <f>IF(OR(AJ366="АВС",AJ366="В"),TRUNC((AK366-AK366*9/100)/10,0)*10,"-")</f>
        <v>2630</v>
      </c>
      <c r="Y366" s="678"/>
      <c r="Z366" s="678">
        <f>IF(OR(AJ366="АВС",AJ366="С"),TRUNC((AK366+AK366*4/100)/10,0)*10,"-")</f>
        <v>3010</v>
      </c>
      <c r="AA366" s="678"/>
      <c r="AB366" s="678">
        <f>IF(OR(AJ366="АВС",AJ366="А"),TRUNC((AK366+AK366*7/100)/10,0)*10,"-")</f>
        <v>3100</v>
      </c>
      <c r="AC366" s="678"/>
      <c r="AD366" s="678">
        <f>IF(OR(AJ366="АВС",AJ366="В"),TRUNC((AK366-AK366*3/100)/10,0)*10,"-")</f>
        <v>2810</v>
      </c>
      <c r="AE366" s="678"/>
      <c r="AF366" s="678">
        <f>IF(OR(AJ366="АВС",AJ366="С"),TRUNC((AK366+AK366*5/100)/10,0)*10,"-")</f>
        <v>3040</v>
      </c>
      <c r="AG366" s="678"/>
      <c r="AH366" s="556">
        <f>TRUNC(AK366/10,0)*10</f>
        <v>2900</v>
      </c>
      <c r="AI366" s="556"/>
      <c r="AJ366" s="144" t="s">
        <v>919</v>
      </c>
      <c r="AK366" s="145">
        <v>2900</v>
      </c>
    </row>
    <row r="367" spans="1:37" s="132" customFormat="1" ht="18" customHeight="1">
      <c r="A367" s="69" t="str">
        <f ca="1">'Протокол №503-2'!A285</f>
        <v>РП-1/2</v>
      </c>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1"/>
      <c r="AJ367" s="133"/>
      <c r="AK367" s="83"/>
    </row>
    <row r="368" spans="1:37" s="143" customFormat="1" ht="18" customHeight="1">
      <c r="A368" s="151">
        <v>321</v>
      </c>
      <c r="B368" s="241" t="s">
        <v>193</v>
      </c>
      <c r="C368" s="369" t="s">
        <v>215</v>
      </c>
      <c r="D368" s="242" t="str">
        <f>IF(AJ368="АВС","~380В","~220В")</f>
        <v>~380В</v>
      </c>
      <c r="E368" s="553" t="s">
        <v>212</v>
      </c>
      <c r="F368" s="554"/>
      <c r="G368" s="229" t="str">
        <f>IF(OR(E368="ПВС",E368="ПУНП",E368="ПУГНП",E368="ШВВП"),"*"," ")</f>
        <v xml:space="preserve"> </v>
      </c>
      <c r="H368" s="228" t="s">
        <v>196</v>
      </c>
      <c r="I368" s="242">
        <v>50</v>
      </c>
      <c r="J368" s="556">
        <f>IF(I368&gt;16,2500,1000)</f>
        <v>2500</v>
      </c>
      <c r="K368" s="554"/>
      <c r="L368" s="555"/>
      <c r="M368" s="556">
        <v>0.5</v>
      </c>
      <c r="N368" s="556"/>
      <c r="O368" s="556"/>
      <c r="P368" s="678">
        <f>IF(AJ368="АВС",TRUNC((AK368+AK368*15/100)/10,0)*10,"-")</f>
        <v>3110</v>
      </c>
      <c r="Q368" s="678"/>
      <c r="R368" s="679">
        <f>IF(AJ368="АВС",TRUNC((AK368-AK368*10/100)/10,0)*10,"-")</f>
        <v>2430</v>
      </c>
      <c r="S368" s="680"/>
      <c r="T368" s="678">
        <f>IF(AJ368="АВС",TRUNC((AK368+AK368*8/100)/10,0)*10,"-")</f>
        <v>2920</v>
      </c>
      <c r="U368" s="678"/>
      <c r="V368" s="678">
        <f>IF(OR(AJ368="АВС",AJ368="А"),TRUNC((AK368-AK368*6/100)/10,0)*10,"-")</f>
        <v>2540</v>
      </c>
      <c r="W368" s="678"/>
      <c r="X368" s="678">
        <f>IF(OR(AJ368="АВС",AJ368="В"),TRUNC((AK368-AK368*9/100)/10,0)*10,"-")</f>
        <v>2460</v>
      </c>
      <c r="Y368" s="678"/>
      <c r="Z368" s="678">
        <f>IF(OR(AJ368="АВС",AJ368="С"),TRUNC((AK368+AK368*4/100)/10,0)*10,"-")</f>
        <v>2810</v>
      </c>
      <c r="AA368" s="678"/>
      <c r="AB368" s="678">
        <f>IF(OR(AJ368="АВС",AJ368="А"),TRUNC((AK368+AK368*7/100)/10,0)*10,"-")</f>
        <v>2890</v>
      </c>
      <c r="AC368" s="678"/>
      <c r="AD368" s="678">
        <f>IF(OR(AJ368="АВС",AJ368="В"),TRUNC((AK368-AK368*3/100)/10,0)*10,"-")</f>
        <v>2620</v>
      </c>
      <c r="AE368" s="678"/>
      <c r="AF368" s="678">
        <f>IF(OR(AJ368="АВС",AJ368="С"),TRUNC((AK368+AK368*5/100)/10,0)*10,"-")</f>
        <v>2840</v>
      </c>
      <c r="AG368" s="678"/>
      <c r="AH368" s="556">
        <f>TRUNC(AK368/10,0)*10</f>
        <v>2710</v>
      </c>
      <c r="AI368" s="556"/>
      <c r="AJ368" s="144" t="s">
        <v>919</v>
      </c>
      <c r="AK368" s="145">
        <v>2710</v>
      </c>
    </row>
    <row r="369" spans="1:37" s="143" customFormat="1" ht="18" customHeight="1">
      <c r="A369" s="151">
        <f ca="1">A368+1</f>
        <v>322</v>
      </c>
      <c r="B369" s="241" t="s">
        <v>193</v>
      </c>
      <c r="C369" s="369" t="s">
        <v>301</v>
      </c>
      <c r="D369" s="242" t="str">
        <f>IF(AJ369="АВС","~380В","~220В")</f>
        <v>~380В</v>
      </c>
      <c r="E369" s="553" t="s">
        <v>212</v>
      </c>
      <c r="F369" s="554"/>
      <c r="G369" s="229" t="str">
        <f>IF(OR(E369="ПВС",E369="ПУНП",E369="ПУГНП",E369="ШВВП"),"*"," ")</f>
        <v xml:space="preserve"> </v>
      </c>
      <c r="H369" s="228" t="s">
        <v>196</v>
      </c>
      <c r="I369" s="242">
        <v>50</v>
      </c>
      <c r="J369" s="556">
        <f>IF(I369&gt;16,2500,1000)</f>
        <v>2500</v>
      </c>
      <c r="K369" s="554"/>
      <c r="L369" s="555"/>
      <c r="M369" s="556">
        <v>0.5</v>
      </c>
      <c r="N369" s="556"/>
      <c r="O369" s="556"/>
      <c r="P369" s="678">
        <f>IF(AJ369="АВС",TRUNC((AK369+AK369*15/100)/10,0)*10,"-")</f>
        <v>3270</v>
      </c>
      <c r="Q369" s="678"/>
      <c r="R369" s="679">
        <f>IF(AJ369="АВС",TRUNC((AK369-AK369*10/100)/10,0)*10,"-")</f>
        <v>2560</v>
      </c>
      <c r="S369" s="680"/>
      <c r="T369" s="678">
        <f>IF(AJ369="АВС",TRUNC((AK369+AK369*8/100)/10,0)*10,"-")</f>
        <v>3070</v>
      </c>
      <c r="U369" s="678"/>
      <c r="V369" s="678">
        <f>IF(OR(AJ369="АВС",AJ369="А"),TRUNC((AK369-AK369*6/100)/10,0)*10,"-")</f>
        <v>2670</v>
      </c>
      <c r="W369" s="678"/>
      <c r="X369" s="678">
        <f>IF(OR(AJ369="АВС",AJ369="В"),TRUNC((AK369-AK369*9/100)/10,0)*10,"-")</f>
        <v>2590</v>
      </c>
      <c r="Y369" s="678"/>
      <c r="Z369" s="678">
        <f>IF(OR(AJ369="АВС",AJ369="С"),TRUNC((AK369+AK369*4/100)/10,0)*10,"-")</f>
        <v>2960</v>
      </c>
      <c r="AA369" s="678"/>
      <c r="AB369" s="678">
        <f>IF(OR(AJ369="АВС",AJ369="А"),TRUNC((AK369+AK369*7/100)/10,0)*10,"-")</f>
        <v>3040</v>
      </c>
      <c r="AC369" s="678"/>
      <c r="AD369" s="678">
        <f>IF(OR(AJ369="АВС",AJ369="В"),TRUNC((AK369-AK369*3/100)/10,0)*10,"-")</f>
        <v>2760</v>
      </c>
      <c r="AE369" s="678"/>
      <c r="AF369" s="678">
        <f>IF(OR(AJ369="АВС",AJ369="С"),TRUNC((AK369+AK369*5/100)/10,0)*10,"-")</f>
        <v>2990</v>
      </c>
      <c r="AG369" s="678"/>
      <c r="AH369" s="556">
        <f>TRUNC(AK369/10,0)*10</f>
        <v>2850</v>
      </c>
      <c r="AI369" s="556"/>
      <c r="AJ369" s="144" t="s">
        <v>919</v>
      </c>
      <c r="AK369" s="145">
        <v>2850</v>
      </c>
    </row>
    <row r="370" spans="1:37" s="132" customFormat="1" ht="18" customHeight="1">
      <c r="A370" s="69" t="str">
        <f ca="1">'Протокол №503-2'!A289</f>
        <v>РП-3</v>
      </c>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1"/>
      <c r="AJ370" s="133"/>
      <c r="AK370" s="83"/>
    </row>
    <row r="371" spans="1:37" s="143" customFormat="1" ht="18" customHeight="1">
      <c r="A371" s="151">
        <v>323</v>
      </c>
      <c r="B371" s="241" t="s">
        <v>193</v>
      </c>
      <c r="C371" s="369" t="s">
        <v>217</v>
      </c>
      <c r="D371" s="242" t="str">
        <f t="shared" ref="D371:D384" si="132">IF(AJ371="АВС","~380В","~220В")</f>
        <v>~220В</v>
      </c>
      <c r="E371" s="553" t="s">
        <v>212</v>
      </c>
      <c r="F371" s="554"/>
      <c r="G371" s="229" t="str">
        <f t="shared" ref="G371:G384" si="133">IF(OR(E371="ПВС",E371="ПУНП",E371="ПУГНП",E371="ШВВП"),"*"," ")</f>
        <v xml:space="preserve"> </v>
      </c>
      <c r="H371" s="228" t="s">
        <v>218</v>
      </c>
      <c r="I371" s="242">
        <v>1.5</v>
      </c>
      <c r="J371" s="556">
        <f t="shared" ref="J371:J384" si="134">IF(I371&gt;16,2500,1000)</f>
        <v>1000</v>
      </c>
      <c r="K371" s="554"/>
      <c r="L371" s="555"/>
      <c r="M371" s="556">
        <v>0.5</v>
      </c>
      <c r="N371" s="556"/>
      <c r="O371" s="556"/>
      <c r="P371" s="678" t="str">
        <f t="shared" ref="P371:P384" si="135">IF(AJ371="АВС",TRUNC((AK371+AK371*15/100)/10,0)*10,"-")</f>
        <v>-</v>
      </c>
      <c r="Q371" s="678"/>
      <c r="R371" s="679" t="str">
        <f t="shared" ref="R371:R384" si="136">IF(AJ371="АВС",TRUNC((AK371-AK371*10/100)/10,0)*10,"-")</f>
        <v>-</v>
      </c>
      <c r="S371" s="680"/>
      <c r="T371" s="678" t="str">
        <f t="shared" ref="T371:T384" si="137">IF(AJ371="АВС",TRUNC((AK371+AK371*8/100)/10,0)*10,"-")</f>
        <v>-</v>
      </c>
      <c r="U371" s="678"/>
      <c r="V371" s="678">
        <f t="shared" ref="V371:V384" si="138">IF(OR(AJ371="АВС",AJ371="А"),TRUNC((AK371-AK371*6/100)/10,0)*10,"-")</f>
        <v>1690</v>
      </c>
      <c r="W371" s="678"/>
      <c r="X371" s="678" t="str">
        <f t="shared" ref="X371:X384" si="139">IF(OR(AJ371="АВС",AJ371="В"),TRUNC((AK371-AK371*9/100)/10,0)*10,"-")</f>
        <v>-</v>
      </c>
      <c r="Y371" s="678"/>
      <c r="Z371" s="678" t="str">
        <f t="shared" ref="Z371:Z384" si="140">IF(OR(AJ371="АВС",AJ371="С"),TRUNC((AK371+AK371*4/100)/10,0)*10,"-")</f>
        <v>-</v>
      </c>
      <c r="AA371" s="678"/>
      <c r="AB371" s="678">
        <f t="shared" ref="AB371:AB384" si="141">IF(OR(AJ371="АВС",AJ371="А"),TRUNC((AK371+AK371*7/100)/10,0)*10,"-")</f>
        <v>1920</v>
      </c>
      <c r="AC371" s="678"/>
      <c r="AD371" s="678" t="str">
        <f t="shared" ref="AD371:AD384" si="142">IF(OR(AJ371="АВС",AJ371="В"),TRUNC((AK371-AK371*3/100)/10,0)*10,"-")</f>
        <v>-</v>
      </c>
      <c r="AE371" s="678"/>
      <c r="AF371" s="678" t="str">
        <f t="shared" ref="AF371:AF384" si="143">IF(OR(AJ371="АВС",AJ371="С"),TRUNC((AK371+AK371*5/100)/10,0)*10,"-")</f>
        <v>-</v>
      </c>
      <c r="AG371" s="678"/>
      <c r="AH371" s="556">
        <f t="shared" ref="AH371:AH384" si="144">TRUNC(AK371/10,0)*10</f>
        <v>1800</v>
      </c>
      <c r="AI371" s="556"/>
      <c r="AJ371" s="144" t="s">
        <v>926</v>
      </c>
      <c r="AK371" s="145">
        <v>1800</v>
      </c>
    </row>
    <row r="372" spans="1:37" s="143" customFormat="1" ht="18" customHeight="1">
      <c r="A372" s="151">
        <f t="shared" ref="A372:A384" si="145">A371+1</f>
        <v>324</v>
      </c>
      <c r="B372" s="241" t="s">
        <v>193</v>
      </c>
      <c r="C372" s="369" t="s">
        <v>219</v>
      </c>
      <c r="D372" s="242" t="str">
        <f t="shared" si="132"/>
        <v>~220В</v>
      </c>
      <c r="E372" s="553" t="s">
        <v>212</v>
      </c>
      <c r="F372" s="554"/>
      <c r="G372" s="229" t="str">
        <f t="shared" si="133"/>
        <v xml:space="preserve"> </v>
      </c>
      <c r="H372" s="228" t="s">
        <v>218</v>
      </c>
      <c r="I372" s="242">
        <v>1.5</v>
      </c>
      <c r="J372" s="556">
        <f t="shared" si="134"/>
        <v>1000</v>
      </c>
      <c r="K372" s="554"/>
      <c r="L372" s="555"/>
      <c r="M372" s="556">
        <v>0.5</v>
      </c>
      <c r="N372" s="556"/>
      <c r="O372" s="556"/>
      <c r="P372" s="678" t="str">
        <f t="shared" si="135"/>
        <v>-</v>
      </c>
      <c r="Q372" s="678"/>
      <c r="R372" s="679" t="str">
        <f t="shared" si="136"/>
        <v>-</v>
      </c>
      <c r="S372" s="680"/>
      <c r="T372" s="678" t="str">
        <f t="shared" si="137"/>
        <v>-</v>
      </c>
      <c r="U372" s="678"/>
      <c r="V372" s="678" t="str">
        <f t="shared" si="138"/>
        <v>-</v>
      </c>
      <c r="W372" s="678"/>
      <c r="X372" s="678">
        <f t="shared" si="139"/>
        <v>1720</v>
      </c>
      <c r="Y372" s="678"/>
      <c r="Z372" s="678" t="str">
        <f t="shared" si="140"/>
        <v>-</v>
      </c>
      <c r="AA372" s="678"/>
      <c r="AB372" s="678" t="str">
        <f t="shared" si="141"/>
        <v>-</v>
      </c>
      <c r="AC372" s="678"/>
      <c r="AD372" s="678">
        <f t="shared" si="142"/>
        <v>1840</v>
      </c>
      <c r="AE372" s="678"/>
      <c r="AF372" s="678" t="str">
        <f t="shared" si="143"/>
        <v>-</v>
      </c>
      <c r="AG372" s="678"/>
      <c r="AH372" s="556">
        <f t="shared" si="144"/>
        <v>1900</v>
      </c>
      <c r="AI372" s="556"/>
      <c r="AJ372" s="144" t="s">
        <v>920</v>
      </c>
      <c r="AK372" s="145">
        <v>1900</v>
      </c>
    </row>
    <row r="373" spans="1:37" s="143" customFormat="1" ht="18" customHeight="1">
      <c r="A373" s="151">
        <f t="shared" si="145"/>
        <v>325</v>
      </c>
      <c r="B373" s="241" t="s">
        <v>193</v>
      </c>
      <c r="C373" s="369" t="s">
        <v>220</v>
      </c>
      <c r="D373" s="242" t="str">
        <f t="shared" si="132"/>
        <v>~220В</v>
      </c>
      <c r="E373" s="553" t="s">
        <v>212</v>
      </c>
      <c r="F373" s="554"/>
      <c r="G373" s="229" t="str">
        <f t="shared" si="133"/>
        <v xml:space="preserve"> </v>
      </c>
      <c r="H373" s="228" t="s">
        <v>218</v>
      </c>
      <c r="I373" s="242">
        <v>1.5</v>
      </c>
      <c r="J373" s="556">
        <f t="shared" si="134"/>
        <v>1000</v>
      </c>
      <c r="K373" s="554"/>
      <c r="L373" s="555"/>
      <c r="M373" s="556">
        <v>0.5</v>
      </c>
      <c r="N373" s="556"/>
      <c r="O373" s="556"/>
      <c r="P373" s="678" t="str">
        <f t="shared" si="135"/>
        <v>-</v>
      </c>
      <c r="Q373" s="678"/>
      <c r="R373" s="679" t="str">
        <f t="shared" si="136"/>
        <v>-</v>
      </c>
      <c r="S373" s="680"/>
      <c r="T373" s="678" t="str">
        <f t="shared" si="137"/>
        <v>-</v>
      </c>
      <c r="U373" s="678"/>
      <c r="V373" s="678" t="str">
        <f t="shared" si="138"/>
        <v>-</v>
      </c>
      <c r="W373" s="678"/>
      <c r="X373" s="678" t="str">
        <f t="shared" si="139"/>
        <v>-</v>
      </c>
      <c r="Y373" s="678"/>
      <c r="Z373" s="678">
        <f t="shared" si="140"/>
        <v>1780</v>
      </c>
      <c r="AA373" s="678"/>
      <c r="AB373" s="678" t="str">
        <f t="shared" si="141"/>
        <v>-</v>
      </c>
      <c r="AC373" s="678"/>
      <c r="AD373" s="678" t="str">
        <f t="shared" si="142"/>
        <v>-</v>
      </c>
      <c r="AE373" s="678"/>
      <c r="AF373" s="678">
        <f t="shared" si="143"/>
        <v>1800</v>
      </c>
      <c r="AG373" s="678"/>
      <c r="AH373" s="556">
        <f t="shared" si="144"/>
        <v>1720</v>
      </c>
      <c r="AI373" s="556"/>
      <c r="AJ373" s="144" t="s">
        <v>927</v>
      </c>
      <c r="AK373" s="145">
        <v>1720</v>
      </c>
    </row>
    <row r="374" spans="1:37" s="143" customFormat="1" ht="18" customHeight="1">
      <c r="A374" s="151">
        <f t="shared" si="145"/>
        <v>326</v>
      </c>
      <c r="B374" s="241" t="s">
        <v>193</v>
      </c>
      <c r="C374" s="369" t="s">
        <v>221</v>
      </c>
      <c r="D374" s="242" t="str">
        <f t="shared" si="132"/>
        <v>~220В</v>
      </c>
      <c r="E374" s="553" t="s">
        <v>212</v>
      </c>
      <c r="F374" s="554"/>
      <c r="G374" s="229" t="str">
        <f t="shared" si="133"/>
        <v xml:space="preserve"> </v>
      </c>
      <c r="H374" s="228" t="s">
        <v>218</v>
      </c>
      <c r="I374" s="242">
        <v>1.5</v>
      </c>
      <c r="J374" s="556">
        <f t="shared" si="134"/>
        <v>1000</v>
      </c>
      <c r="K374" s="554"/>
      <c r="L374" s="555"/>
      <c r="M374" s="556">
        <v>0.5</v>
      </c>
      <c r="N374" s="556"/>
      <c r="O374" s="556"/>
      <c r="P374" s="678" t="str">
        <f t="shared" si="135"/>
        <v>-</v>
      </c>
      <c r="Q374" s="678"/>
      <c r="R374" s="679" t="str">
        <f t="shared" si="136"/>
        <v>-</v>
      </c>
      <c r="S374" s="680"/>
      <c r="T374" s="678" t="str">
        <f t="shared" si="137"/>
        <v>-</v>
      </c>
      <c r="U374" s="678"/>
      <c r="V374" s="678">
        <f t="shared" si="138"/>
        <v>1900</v>
      </c>
      <c r="W374" s="678"/>
      <c r="X374" s="678" t="str">
        <f t="shared" si="139"/>
        <v>-</v>
      </c>
      <c r="Y374" s="678"/>
      <c r="Z374" s="678" t="str">
        <f t="shared" si="140"/>
        <v>-</v>
      </c>
      <c r="AA374" s="678"/>
      <c r="AB374" s="678">
        <f t="shared" si="141"/>
        <v>2170</v>
      </c>
      <c r="AC374" s="678"/>
      <c r="AD374" s="678" t="str">
        <f t="shared" si="142"/>
        <v>-</v>
      </c>
      <c r="AE374" s="678"/>
      <c r="AF374" s="678" t="str">
        <f t="shared" si="143"/>
        <v>-</v>
      </c>
      <c r="AG374" s="678"/>
      <c r="AH374" s="556">
        <f t="shared" si="144"/>
        <v>2030</v>
      </c>
      <c r="AI374" s="556"/>
      <c r="AJ374" s="144" t="s">
        <v>926</v>
      </c>
      <c r="AK374" s="145">
        <v>2030</v>
      </c>
    </row>
    <row r="375" spans="1:37" s="143" customFormat="1" ht="18" customHeight="1">
      <c r="A375" s="151">
        <f t="shared" si="145"/>
        <v>327</v>
      </c>
      <c r="B375" s="241" t="s">
        <v>193</v>
      </c>
      <c r="C375" s="369" t="s">
        <v>223</v>
      </c>
      <c r="D375" s="242" t="str">
        <f t="shared" si="132"/>
        <v>~220В</v>
      </c>
      <c r="E375" s="553" t="s">
        <v>212</v>
      </c>
      <c r="F375" s="554"/>
      <c r="G375" s="229" t="str">
        <f t="shared" si="133"/>
        <v xml:space="preserve"> </v>
      </c>
      <c r="H375" s="228" t="s">
        <v>218</v>
      </c>
      <c r="I375" s="242">
        <v>1.5</v>
      </c>
      <c r="J375" s="556">
        <f t="shared" si="134"/>
        <v>1000</v>
      </c>
      <c r="K375" s="554"/>
      <c r="L375" s="555"/>
      <c r="M375" s="556">
        <v>0.5</v>
      </c>
      <c r="N375" s="556"/>
      <c r="O375" s="556"/>
      <c r="P375" s="678" t="str">
        <f t="shared" si="135"/>
        <v>-</v>
      </c>
      <c r="Q375" s="678"/>
      <c r="R375" s="679" t="str">
        <f t="shared" si="136"/>
        <v>-</v>
      </c>
      <c r="S375" s="680"/>
      <c r="T375" s="678" t="str">
        <f t="shared" si="137"/>
        <v>-</v>
      </c>
      <c r="U375" s="678"/>
      <c r="V375" s="678" t="str">
        <f t="shared" si="138"/>
        <v>-</v>
      </c>
      <c r="W375" s="678"/>
      <c r="X375" s="678">
        <f t="shared" si="139"/>
        <v>1450</v>
      </c>
      <c r="Y375" s="678"/>
      <c r="Z375" s="678" t="str">
        <f t="shared" si="140"/>
        <v>-</v>
      </c>
      <c r="AA375" s="678"/>
      <c r="AB375" s="678" t="str">
        <f t="shared" si="141"/>
        <v>-</v>
      </c>
      <c r="AC375" s="678"/>
      <c r="AD375" s="678">
        <f t="shared" si="142"/>
        <v>1540</v>
      </c>
      <c r="AE375" s="678"/>
      <c r="AF375" s="678" t="str">
        <f t="shared" si="143"/>
        <v>-</v>
      </c>
      <c r="AG375" s="678"/>
      <c r="AH375" s="556">
        <f t="shared" si="144"/>
        <v>1590</v>
      </c>
      <c r="AI375" s="556"/>
      <c r="AJ375" s="144" t="s">
        <v>920</v>
      </c>
      <c r="AK375" s="145">
        <v>1596</v>
      </c>
    </row>
    <row r="376" spans="1:37" s="143" customFormat="1" ht="18" customHeight="1">
      <c r="A376" s="151">
        <f t="shared" si="145"/>
        <v>328</v>
      </c>
      <c r="B376" s="241" t="s">
        <v>193</v>
      </c>
      <c r="C376" s="369" t="s">
        <v>224</v>
      </c>
      <c r="D376" s="242" t="str">
        <f t="shared" si="132"/>
        <v>~220В</v>
      </c>
      <c r="E376" s="553" t="s">
        <v>212</v>
      </c>
      <c r="F376" s="554"/>
      <c r="G376" s="229" t="str">
        <f t="shared" si="133"/>
        <v xml:space="preserve"> </v>
      </c>
      <c r="H376" s="228" t="s">
        <v>218</v>
      </c>
      <c r="I376" s="242">
        <v>1.5</v>
      </c>
      <c r="J376" s="556">
        <f t="shared" si="134"/>
        <v>1000</v>
      </c>
      <c r="K376" s="554"/>
      <c r="L376" s="555"/>
      <c r="M376" s="556">
        <v>0.5</v>
      </c>
      <c r="N376" s="556"/>
      <c r="O376" s="556"/>
      <c r="P376" s="678" t="str">
        <f t="shared" si="135"/>
        <v>-</v>
      </c>
      <c r="Q376" s="678"/>
      <c r="R376" s="679" t="str">
        <f t="shared" si="136"/>
        <v>-</v>
      </c>
      <c r="S376" s="680"/>
      <c r="T376" s="678" t="str">
        <f t="shared" si="137"/>
        <v>-</v>
      </c>
      <c r="U376" s="678"/>
      <c r="V376" s="678" t="str">
        <f t="shared" si="138"/>
        <v>-</v>
      </c>
      <c r="W376" s="678"/>
      <c r="X376" s="678" t="str">
        <f t="shared" si="139"/>
        <v>-</v>
      </c>
      <c r="Y376" s="678"/>
      <c r="Z376" s="678">
        <f t="shared" si="140"/>
        <v>1990</v>
      </c>
      <c r="AA376" s="678"/>
      <c r="AB376" s="678" t="str">
        <f t="shared" si="141"/>
        <v>-</v>
      </c>
      <c r="AC376" s="678"/>
      <c r="AD376" s="678" t="str">
        <f t="shared" si="142"/>
        <v>-</v>
      </c>
      <c r="AE376" s="678"/>
      <c r="AF376" s="678">
        <f t="shared" si="143"/>
        <v>2010</v>
      </c>
      <c r="AG376" s="678"/>
      <c r="AH376" s="556">
        <f t="shared" si="144"/>
        <v>1920</v>
      </c>
      <c r="AI376" s="556"/>
      <c r="AJ376" s="144" t="s">
        <v>927</v>
      </c>
      <c r="AK376" s="145">
        <v>1920</v>
      </c>
    </row>
    <row r="377" spans="1:37" s="143" customFormat="1" ht="18" customHeight="1">
      <c r="A377" s="151">
        <f t="shared" si="145"/>
        <v>329</v>
      </c>
      <c r="B377" s="241" t="s">
        <v>193</v>
      </c>
      <c r="C377" s="369" t="s">
        <v>225</v>
      </c>
      <c r="D377" s="242" t="str">
        <f t="shared" si="132"/>
        <v>~220В</v>
      </c>
      <c r="E377" s="553" t="s">
        <v>212</v>
      </c>
      <c r="F377" s="554"/>
      <c r="G377" s="229" t="str">
        <f t="shared" si="133"/>
        <v xml:space="preserve"> </v>
      </c>
      <c r="H377" s="228" t="s">
        <v>218</v>
      </c>
      <c r="I377" s="242">
        <v>1.5</v>
      </c>
      <c r="J377" s="556">
        <f t="shared" si="134"/>
        <v>1000</v>
      </c>
      <c r="K377" s="554"/>
      <c r="L377" s="555"/>
      <c r="M377" s="556">
        <v>0.5</v>
      </c>
      <c r="N377" s="556"/>
      <c r="O377" s="556"/>
      <c r="P377" s="678" t="str">
        <f t="shared" si="135"/>
        <v>-</v>
      </c>
      <c r="Q377" s="678"/>
      <c r="R377" s="679" t="str">
        <f t="shared" si="136"/>
        <v>-</v>
      </c>
      <c r="S377" s="680"/>
      <c r="T377" s="678" t="str">
        <f t="shared" si="137"/>
        <v>-</v>
      </c>
      <c r="U377" s="678"/>
      <c r="V377" s="678">
        <f t="shared" si="138"/>
        <v>1970</v>
      </c>
      <c r="W377" s="678"/>
      <c r="X377" s="678" t="str">
        <f t="shared" si="139"/>
        <v>-</v>
      </c>
      <c r="Y377" s="678"/>
      <c r="Z377" s="678" t="str">
        <f t="shared" si="140"/>
        <v>-</v>
      </c>
      <c r="AA377" s="678"/>
      <c r="AB377" s="678">
        <f t="shared" si="141"/>
        <v>2250</v>
      </c>
      <c r="AC377" s="678"/>
      <c r="AD377" s="678" t="str">
        <f t="shared" si="142"/>
        <v>-</v>
      </c>
      <c r="AE377" s="678"/>
      <c r="AF377" s="678" t="str">
        <f t="shared" si="143"/>
        <v>-</v>
      </c>
      <c r="AG377" s="678"/>
      <c r="AH377" s="556">
        <f t="shared" si="144"/>
        <v>2100</v>
      </c>
      <c r="AI377" s="556"/>
      <c r="AJ377" s="144" t="s">
        <v>926</v>
      </c>
      <c r="AK377" s="145">
        <v>2103</v>
      </c>
    </row>
    <row r="378" spans="1:37" s="143" customFormat="1" ht="18" customHeight="1">
      <c r="A378" s="151">
        <f t="shared" si="145"/>
        <v>330</v>
      </c>
      <c r="B378" s="241" t="s">
        <v>193</v>
      </c>
      <c r="C378" s="369" t="s">
        <v>352</v>
      </c>
      <c r="D378" s="242" t="str">
        <f t="shared" si="132"/>
        <v>~220В</v>
      </c>
      <c r="E378" s="553" t="s">
        <v>212</v>
      </c>
      <c r="F378" s="554"/>
      <c r="G378" s="229" t="str">
        <f t="shared" si="133"/>
        <v xml:space="preserve"> </v>
      </c>
      <c r="H378" s="228" t="s">
        <v>218</v>
      </c>
      <c r="I378" s="242">
        <v>2.5</v>
      </c>
      <c r="J378" s="556">
        <f t="shared" si="134"/>
        <v>1000</v>
      </c>
      <c r="K378" s="554"/>
      <c r="L378" s="555"/>
      <c r="M378" s="556">
        <v>0.5</v>
      </c>
      <c r="N378" s="556"/>
      <c r="O378" s="556"/>
      <c r="P378" s="678" t="str">
        <f t="shared" si="135"/>
        <v>-</v>
      </c>
      <c r="Q378" s="678"/>
      <c r="R378" s="679" t="str">
        <f t="shared" si="136"/>
        <v>-</v>
      </c>
      <c r="S378" s="680"/>
      <c r="T378" s="678" t="str">
        <f t="shared" si="137"/>
        <v>-</v>
      </c>
      <c r="U378" s="678"/>
      <c r="V378" s="678">
        <f t="shared" si="138"/>
        <v>2160</v>
      </c>
      <c r="W378" s="678"/>
      <c r="X378" s="678" t="str">
        <f t="shared" si="139"/>
        <v>-</v>
      </c>
      <c r="Y378" s="678"/>
      <c r="Z378" s="678" t="str">
        <f t="shared" si="140"/>
        <v>-</v>
      </c>
      <c r="AA378" s="678"/>
      <c r="AB378" s="678">
        <f t="shared" si="141"/>
        <v>2460</v>
      </c>
      <c r="AC378" s="678"/>
      <c r="AD378" s="678" t="str">
        <f t="shared" si="142"/>
        <v>-</v>
      </c>
      <c r="AE378" s="678"/>
      <c r="AF378" s="678" t="str">
        <f t="shared" si="143"/>
        <v>-</v>
      </c>
      <c r="AG378" s="678"/>
      <c r="AH378" s="556">
        <f t="shared" si="144"/>
        <v>2300</v>
      </c>
      <c r="AI378" s="556"/>
      <c r="AJ378" s="144" t="s">
        <v>926</v>
      </c>
      <c r="AK378" s="145">
        <v>2300</v>
      </c>
    </row>
    <row r="379" spans="1:37" s="143" customFormat="1" ht="18" customHeight="1">
      <c r="A379" s="151">
        <f t="shared" si="145"/>
        <v>331</v>
      </c>
      <c r="B379" s="241" t="s">
        <v>193</v>
      </c>
      <c r="C379" s="369" t="s">
        <v>353</v>
      </c>
      <c r="D379" s="242" t="str">
        <f t="shared" si="132"/>
        <v>~220В</v>
      </c>
      <c r="E379" s="553" t="s">
        <v>212</v>
      </c>
      <c r="F379" s="554"/>
      <c r="G379" s="229" t="str">
        <f t="shared" si="133"/>
        <v xml:space="preserve"> </v>
      </c>
      <c r="H379" s="228" t="s">
        <v>218</v>
      </c>
      <c r="I379" s="242">
        <v>1.5</v>
      </c>
      <c r="J379" s="556">
        <f t="shared" si="134"/>
        <v>1000</v>
      </c>
      <c r="K379" s="554"/>
      <c r="L379" s="555"/>
      <c r="M379" s="556">
        <v>0.5</v>
      </c>
      <c r="N379" s="556"/>
      <c r="O379" s="556"/>
      <c r="P379" s="678" t="str">
        <f t="shared" si="135"/>
        <v>-</v>
      </c>
      <c r="Q379" s="678"/>
      <c r="R379" s="679" t="str">
        <f t="shared" si="136"/>
        <v>-</v>
      </c>
      <c r="S379" s="680"/>
      <c r="T379" s="678" t="str">
        <f t="shared" si="137"/>
        <v>-</v>
      </c>
      <c r="U379" s="678"/>
      <c r="V379" s="678" t="str">
        <f t="shared" si="138"/>
        <v>-</v>
      </c>
      <c r="W379" s="678"/>
      <c r="X379" s="678">
        <f t="shared" si="139"/>
        <v>1740</v>
      </c>
      <c r="Y379" s="678"/>
      <c r="Z379" s="678" t="str">
        <f t="shared" si="140"/>
        <v>-</v>
      </c>
      <c r="AA379" s="678"/>
      <c r="AB379" s="678" t="str">
        <f t="shared" si="141"/>
        <v>-</v>
      </c>
      <c r="AC379" s="678"/>
      <c r="AD379" s="678">
        <f t="shared" si="142"/>
        <v>1860</v>
      </c>
      <c r="AE379" s="678"/>
      <c r="AF379" s="678" t="str">
        <f t="shared" si="143"/>
        <v>-</v>
      </c>
      <c r="AG379" s="678"/>
      <c r="AH379" s="556">
        <f t="shared" si="144"/>
        <v>1920</v>
      </c>
      <c r="AI379" s="556"/>
      <c r="AJ379" s="144" t="s">
        <v>920</v>
      </c>
      <c r="AK379" s="145">
        <v>1920</v>
      </c>
    </row>
    <row r="380" spans="1:37" s="143" customFormat="1" ht="18" customHeight="1">
      <c r="A380" s="151">
        <f t="shared" si="145"/>
        <v>332</v>
      </c>
      <c r="B380" s="241" t="s">
        <v>193</v>
      </c>
      <c r="C380" s="369" t="s">
        <v>354</v>
      </c>
      <c r="D380" s="242" t="str">
        <f t="shared" si="132"/>
        <v>~220В</v>
      </c>
      <c r="E380" s="553" t="s">
        <v>212</v>
      </c>
      <c r="F380" s="554"/>
      <c r="G380" s="229" t="str">
        <f t="shared" si="133"/>
        <v xml:space="preserve"> </v>
      </c>
      <c r="H380" s="228" t="s">
        <v>218</v>
      </c>
      <c r="I380" s="242">
        <v>1.5</v>
      </c>
      <c r="J380" s="556">
        <f t="shared" si="134"/>
        <v>1000</v>
      </c>
      <c r="K380" s="554"/>
      <c r="L380" s="555"/>
      <c r="M380" s="556">
        <v>0.5</v>
      </c>
      <c r="N380" s="556"/>
      <c r="O380" s="556"/>
      <c r="P380" s="678" t="str">
        <f t="shared" si="135"/>
        <v>-</v>
      </c>
      <c r="Q380" s="678"/>
      <c r="R380" s="679" t="str">
        <f t="shared" si="136"/>
        <v>-</v>
      </c>
      <c r="S380" s="680"/>
      <c r="T380" s="678" t="str">
        <f t="shared" si="137"/>
        <v>-</v>
      </c>
      <c r="U380" s="678"/>
      <c r="V380" s="678" t="str">
        <f t="shared" si="138"/>
        <v>-</v>
      </c>
      <c r="W380" s="678"/>
      <c r="X380" s="678" t="str">
        <f t="shared" si="139"/>
        <v>-</v>
      </c>
      <c r="Y380" s="678"/>
      <c r="Z380" s="678">
        <f t="shared" si="140"/>
        <v>2180</v>
      </c>
      <c r="AA380" s="678"/>
      <c r="AB380" s="678" t="str">
        <f t="shared" si="141"/>
        <v>-</v>
      </c>
      <c r="AC380" s="678"/>
      <c r="AD380" s="678" t="str">
        <f t="shared" si="142"/>
        <v>-</v>
      </c>
      <c r="AE380" s="678"/>
      <c r="AF380" s="678">
        <f t="shared" si="143"/>
        <v>2200</v>
      </c>
      <c r="AG380" s="678"/>
      <c r="AH380" s="556">
        <f t="shared" si="144"/>
        <v>2100</v>
      </c>
      <c r="AI380" s="556"/>
      <c r="AJ380" s="144" t="s">
        <v>927</v>
      </c>
      <c r="AK380" s="145">
        <v>2103</v>
      </c>
    </row>
    <row r="381" spans="1:37" s="143" customFormat="1" ht="18" customHeight="1">
      <c r="A381" s="151">
        <f t="shared" si="145"/>
        <v>333</v>
      </c>
      <c r="B381" s="241" t="s">
        <v>193</v>
      </c>
      <c r="C381" s="369" t="s">
        <v>232</v>
      </c>
      <c r="D381" s="242" t="str">
        <f t="shared" si="132"/>
        <v>~220В</v>
      </c>
      <c r="E381" s="553" t="s">
        <v>212</v>
      </c>
      <c r="F381" s="554"/>
      <c r="G381" s="229" t="str">
        <f t="shared" si="133"/>
        <v xml:space="preserve"> </v>
      </c>
      <c r="H381" s="228" t="s">
        <v>218</v>
      </c>
      <c r="I381" s="242">
        <v>2.5</v>
      </c>
      <c r="J381" s="556">
        <f t="shared" si="134"/>
        <v>1000</v>
      </c>
      <c r="K381" s="554"/>
      <c r="L381" s="555"/>
      <c r="M381" s="556">
        <v>0.5</v>
      </c>
      <c r="N381" s="556"/>
      <c r="O381" s="556"/>
      <c r="P381" s="678" t="str">
        <f t="shared" si="135"/>
        <v>-</v>
      </c>
      <c r="Q381" s="678"/>
      <c r="R381" s="679" t="str">
        <f t="shared" si="136"/>
        <v>-</v>
      </c>
      <c r="S381" s="680"/>
      <c r="T381" s="678" t="str">
        <f t="shared" si="137"/>
        <v>-</v>
      </c>
      <c r="U381" s="678"/>
      <c r="V381" s="678" t="str">
        <f t="shared" si="138"/>
        <v>-</v>
      </c>
      <c r="W381" s="678"/>
      <c r="X381" s="678">
        <f t="shared" si="139"/>
        <v>1680</v>
      </c>
      <c r="Y381" s="678"/>
      <c r="Z381" s="678" t="str">
        <f t="shared" si="140"/>
        <v>-</v>
      </c>
      <c r="AA381" s="678"/>
      <c r="AB381" s="678" t="str">
        <f t="shared" si="141"/>
        <v>-</v>
      </c>
      <c r="AC381" s="678"/>
      <c r="AD381" s="678">
        <f t="shared" si="142"/>
        <v>1790</v>
      </c>
      <c r="AE381" s="678"/>
      <c r="AF381" s="678" t="str">
        <f t="shared" si="143"/>
        <v>-</v>
      </c>
      <c r="AG381" s="678"/>
      <c r="AH381" s="556">
        <f t="shared" si="144"/>
        <v>1850</v>
      </c>
      <c r="AI381" s="556"/>
      <c r="AJ381" s="144" t="s">
        <v>920</v>
      </c>
      <c r="AK381" s="145">
        <v>1850</v>
      </c>
    </row>
    <row r="382" spans="1:37" s="143" customFormat="1" ht="18" customHeight="1">
      <c r="A382" s="151">
        <f t="shared" si="145"/>
        <v>334</v>
      </c>
      <c r="B382" s="241" t="s">
        <v>193</v>
      </c>
      <c r="C382" s="369" t="s">
        <v>234</v>
      </c>
      <c r="D382" s="242" t="str">
        <f t="shared" si="132"/>
        <v>~220В</v>
      </c>
      <c r="E382" s="553" t="s">
        <v>212</v>
      </c>
      <c r="F382" s="554"/>
      <c r="G382" s="229" t="str">
        <f t="shared" si="133"/>
        <v xml:space="preserve"> </v>
      </c>
      <c r="H382" s="228" t="s">
        <v>218</v>
      </c>
      <c r="I382" s="242">
        <v>2.5</v>
      </c>
      <c r="J382" s="556">
        <f t="shared" si="134"/>
        <v>1000</v>
      </c>
      <c r="K382" s="554"/>
      <c r="L382" s="555"/>
      <c r="M382" s="556">
        <v>0.5</v>
      </c>
      <c r="N382" s="556"/>
      <c r="O382" s="556"/>
      <c r="P382" s="678" t="str">
        <f t="shared" si="135"/>
        <v>-</v>
      </c>
      <c r="Q382" s="678"/>
      <c r="R382" s="679" t="str">
        <f t="shared" si="136"/>
        <v>-</v>
      </c>
      <c r="S382" s="680"/>
      <c r="T382" s="678" t="str">
        <f t="shared" si="137"/>
        <v>-</v>
      </c>
      <c r="U382" s="678"/>
      <c r="V382" s="678" t="str">
        <f t="shared" si="138"/>
        <v>-</v>
      </c>
      <c r="W382" s="678"/>
      <c r="X382" s="678">
        <f t="shared" si="139"/>
        <v>1610</v>
      </c>
      <c r="Y382" s="678"/>
      <c r="Z382" s="678" t="str">
        <f t="shared" si="140"/>
        <v>-</v>
      </c>
      <c r="AA382" s="678"/>
      <c r="AB382" s="678" t="str">
        <f t="shared" si="141"/>
        <v>-</v>
      </c>
      <c r="AC382" s="678"/>
      <c r="AD382" s="678">
        <f t="shared" si="142"/>
        <v>1720</v>
      </c>
      <c r="AE382" s="678"/>
      <c r="AF382" s="678" t="str">
        <f t="shared" si="143"/>
        <v>-</v>
      </c>
      <c r="AG382" s="678"/>
      <c r="AH382" s="556">
        <f t="shared" si="144"/>
        <v>1770</v>
      </c>
      <c r="AI382" s="556"/>
      <c r="AJ382" s="144" t="s">
        <v>920</v>
      </c>
      <c r="AK382" s="145">
        <v>1777</v>
      </c>
    </row>
    <row r="383" spans="1:37" s="143" customFormat="1" ht="18" customHeight="1">
      <c r="A383" s="151">
        <f t="shared" si="145"/>
        <v>335</v>
      </c>
      <c r="B383" s="241" t="s">
        <v>193</v>
      </c>
      <c r="C383" s="369" t="s">
        <v>302</v>
      </c>
      <c r="D383" s="242" t="str">
        <f t="shared" si="132"/>
        <v>~220В</v>
      </c>
      <c r="E383" s="553" t="s">
        <v>212</v>
      </c>
      <c r="F383" s="554"/>
      <c r="G383" s="229" t="str">
        <f t="shared" si="133"/>
        <v xml:space="preserve"> </v>
      </c>
      <c r="H383" s="228" t="s">
        <v>218</v>
      </c>
      <c r="I383" s="242">
        <v>2.5</v>
      </c>
      <c r="J383" s="556">
        <f t="shared" si="134"/>
        <v>1000</v>
      </c>
      <c r="K383" s="554"/>
      <c r="L383" s="555"/>
      <c r="M383" s="556">
        <v>0.5</v>
      </c>
      <c r="N383" s="556"/>
      <c r="O383" s="556"/>
      <c r="P383" s="678" t="str">
        <f t="shared" si="135"/>
        <v>-</v>
      </c>
      <c r="Q383" s="678"/>
      <c r="R383" s="679" t="str">
        <f t="shared" si="136"/>
        <v>-</v>
      </c>
      <c r="S383" s="680"/>
      <c r="T383" s="678" t="str">
        <f t="shared" si="137"/>
        <v>-</v>
      </c>
      <c r="U383" s="678"/>
      <c r="V383" s="678">
        <f t="shared" si="138"/>
        <v>2250</v>
      </c>
      <c r="W383" s="678"/>
      <c r="X383" s="678" t="str">
        <f t="shared" si="139"/>
        <v>-</v>
      </c>
      <c r="Y383" s="678"/>
      <c r="Z383" s="678" t="str">
        <f t="shared" si="140"/>
        <v>-</v>
      </c>
      <c r="AA383" s="678"/>
      <c r="AB383" s="678">
        <f t="shared" si="141"/>
        <v>2560</v>
      </c>
      <c r="AC383" s="678"/>
      <c r="AD383" s="678" t="str">
        <f t="shared" si="142"/>
        <v>-</v>
      </c>
      <c r="AE383" s="678"/>
      <c r="AF383" s="678" t="str">
        <f t="shared" si="143"/>
        <v>-</v>
      </c>
      <c r="AG383" s="678"/>
      <c r="AH383" s="556">
        <f t="shared" si="144"/>
        <v>2400</v>
      </c>
      <c r="AI383" s="556"/>
      <c r="AJ383" s="144" t="s">
        <v>926</v>
      </c>
      <c r="AK383" s="145">
        <v>2400</v>
      </c>
    </row>
    <row r="384" spans="1:37" s="143" customFormat="1" ht="18" customHeight="1">
      <c r="A384" s="151">
        <f t="shared" si="145"/>
        <v>336</v>
      </c>
      <c r="B384" s="241" t="s">
        <v>193</v>
      </c>
      <c r="C384" s="369" t="s">
        <v>236</v>
      </c>
      <c r="D384" s="242" t="str">
        <f t="shared" si="132"/>
        <v>~380В</v>
      </c>
      <c r="E384" s="553" t="s">
        <v>212</v>
      </c>
      <c r="F384" s="554"/>
      <c r="G384" s="229" t="str">
        <f t="shared" si="133"/>
        <v xml:space="preserve"> </v>
      </c>
      <c r="H384" s="228" t="s">
        <v>196</v>
      </c>
      <c r="I384" s="242">
        <v>2.5</v>
      </c>
      <c r="J384" s="556">
        <f t="shared" si="134"/>
        <v>1000</v>
      </c>
      <c r="K384" s="554"/>
      <c r="L384" s="555"/>
      <c r="M384" s="556">
        <v>0.5</v>
      </c>
      <c r="N384" s="556"/>
      <c r="O384" s="556"/>
      <c r="P384" s="678">
        <f t="shared" si="135"/>
        <v>2200</v>
      </c>
      <c r="Q384" s="678"/>
      <c r="R384" s="679">
        <f t="shared" si="136"/>
        <v>1720</v>
      </c>
      <c r="S384" s="680"/>
      <c r="T384" s="678">
        <f t="shared" si="137"/>
        <v>2070</v>
      </c>
      <c r="U384" s="678"/>
      <c r="V384" s="678">
        <f t="shared" si="138"/>
        <v>1800</v>
      </c>
      <c r="W384" s="678"/>
      <c r="X384" s="678">
        <f t="shared" si="139"/>
        <v>1740</v>
      </c>
      <c r="Y384" s="678"/>
      <c r="Z384" s="678">
        <f t="shared" si="140"/>
        <v>1990</v>
      </c>
      <c r="AA384" s="678"/>
      <c r="AB384" s="678">
        <f t="shared" si="141"/>
        <v>2050</v>
      </c>
      <c r="AC384" s="678"/>
      <c r="AD384" s="678">
        <f t="shared" si="142"/>
        <v>1860</v>
      </c>
      <c r="AE384" s="678"/>
      <c r="AF384" s="678">
        <f t="shared" si="143"/>
        <v>2010</v>
      </c>
      <c r="AG384" s="678"/>
      <c r="AH384" s="556">
        <f t="shared" si="144"/>
        <v>1920</v>
      </c>
      <c r="AI384" s="556"/>
      <c r="AJ384" s="144" t="s">
        <v>919</v>
      </c>
      <c r="AK384" s="145">
        <v>1920</v>
      </c>
    </row>
    <row r="385" spans="1:37" s="132" customFormat="1" ht="18" customHeight="1">
      <c r="A385" s="69" t="str">
        <f ca="1">'Протокол №503-2'!A293</f>
        <v>РП-4/5</v>
      </c>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1"/>
      <c r="AJ385" s="133"/>
      <c r="AK385" s="83"/>
    </row>
    <row r="386" spans="1:37" s="143" customFormat="1" ht="18" customHeight="1">
      <c r="A386" s="151">
        <v>337</v>
      </c>
      <c r="B386" s="241" t="s">
        <v>193</v>
      </c>
      <c r="C386" s="369" t="s">
        <v>240</v>
      </c>
      <c r="D386" s="242" t="str">
        <f t="shared" ref="D386:D414" si="146">IF(AJ386="АВС","~380В","~220В")</f>
        <v>~380В</v>
      </c>
      <c r="E386" s="553" t="s">
        <v>211</v>
      </c>
      <c r="F386" s="554"/>
      <c r="G386" s="693"/>
      <c r="H386" s="228" t="s">
        <v>196</v>
      </c>
      <c r="I386" s="242">
        <v>10</v>
      </c>
      <c r="J386" s="556">
        <f t="shared" ref="J386:J414" si="147">IF(I386&gt;16,2500,1000)</f>
        <v>1000</v>
      </c>
      <c r="K386" s="554"/>
      <c r="L386" s="555"/>
      <c r="M386" s="556">
        <v>0.5</v>
      </c>
      <c r="N386" s="556"/>
      <c r="O386" s="556"/>
      <c r="P386" s="678">
        <f t="shared" ref="P386:P414" si="148">IF(AJ386="АВС",TRUNC((AK386+AK386*15/100)/10,0)*10,"-")</f>
        <v>3680</v>
      </c>
      <c r="Q386" s="678"/>
      <c r="R386" s="679">
        <f t="shared" ref="R386:R414" si="149">IF(AJ386="АВС",TRUNC((AK386-AK386*10/100)/10,0)*10,"-")</f>
        <v>2880</v>
      </c>
      <c r="S386" s="680"/>
      <c r="T386" s="678">
        <f t="shared" ref="T386:T414" si="150">IF(AJ386="АВС",TRUNC((AK386+AK386*8/100)/10,0)*10,"-")</f>
        <v>3450</v>
      </c>
      <c r="U386" s="678"/>
      <c r="V386" s="678">
        <f t="shared" ref="V386:V414" si="151">IF(OR(AJ386="АВС",AJ386="А"),TRUNC((AK386-AK386*6/100)/10,0)*10,"-")</f>
        <v>3000</v>
      </c>
      <c r="W386" s="678"/>
      <c r="X386" s="678">
        <f t="shared" ref="X386:X414" si="152">IF(OR(AJ386="АВС",AJ386="В"),TRUNC((AK386-AK386*9/100)/10,0)*10,"-")</f>
        <v>2910</v>
      </c>
      <c r="Y386" s="678"/>
      <c r="Z386" s="678">
        <f t="shared" ref="Z386:Z414" si="153">IF(OR(AJ386="АВС",AJ386="С"),TRUNC((AK386+AK386*4/100)/10,0)*10,"-")</f>
        <v>3320</v>
      </c>
      <c r="AA386" s="678"/>
      <c r="AB386" s="678">
        <f t="shared" ref="AB386:AB414" si="154">IF(OR(AJ386="АВС",AJ386="А"),TRUNC((AK386+AK386*7/100)/10,0)*10,"-")</f>
        <v>3420</v>
      </c>
      <c r="AC386" s="678"/>
      <c r="AD386" s="678">
        <f t="shared" ref="AD386:AD414" si="155">IF(OR(AJ386="АВС",AJ386="В"),TRUNC((AK386-AK386*3/100)/10,0)*10,"-")</f>
        <v>3100</v>
      </c>
      <c r="AE386" s="678"/>
      <c r="AF386" s="678">
        <f t="shared" ref="AF386:AF414" si="156">IF(OR(AJ386="АВС",AJ386="С"),TRUNC((AK386+AK386*5/100)/10,0)*10,"-")</f>
        <v>3360</v>
      </c>
      <c r="AG386" s="678"/>
      <c r="AH386" s="556">
        <f t="shared" ref="AH386:AH414" si="157">TRUNC(AK386/10,0)*10</f>
        <v>3200</v>
      </c>
      <c r="AI386" s="556"/>
      <c r="AJ386" s="144" t="s">
        <v>919</v>
      </c>
      <c r="AK386" s="145">
        <v>3200</v>
      </c>
    </row>
    <row r="387" spans="1:37" s="143" customFormat="1" ht="18" customHeight="1">
      <c r="A387" s="151">
        <f t="shared" ref="A387:A414" si="158">A386+1</f>
        <v>338</v>
      </c>
      <c r="B387" s="241" t="s">
        <v>193</v>
      </c>
      <c r="C387" s="369" t="s">
        <v>241</v>
      </c>
      <c r="D387" s="242" t="str">
        <f t="shared" si="146"/>
        <v>~220В</v>
      </c>
      <c r="E387" s="553" t="s">
        <v>211</v>
      </c>
      <c r="F387" s="554"/>
      <c r="G387" s="693"/>
      <c r="H387" s="228" t="s">
        <v>218</v>
      </c>
      <c r="I387" s="242">
        <v>2.5</v>
      </c>
      <c r="J387" s="556">
        <f t="shared" si="147"/>
        <v>1000</v>
      </c>
      <c r="K387" s="554"/>
      <c r="L387" s="555"/>
      <c r="M387" s="556">
        <v>0.5</v>
      </c>
      <c r="N387" s="556"/>
      <c r="O387" s="556"/>
      <c r="P387" s="678" t="str">
        <f t="shared" si="148"/>
        <v>-</v>
      </c>
      <c r="Q387" s="678"/>
      <c r="R387" s="679" t="str">
        <f t="shared" si="149"/>
        <v>-</v>
      </c>
      <c r="S387" s="680"/>
      <c r="T387" s="678" t="str">
        <f t="shared" si="150"/>
        <v>-</v>
      </c>
      <c r="U387" s="678"/>
      <c r="V387" s="678">
        <f t="shared" si="151"/>
        <v>2720</v>
      </c>
      <c r="W387" s="678"/>
      <c r="X387" s="678" t="str">
        <f t="shared" si="152"/>
        <v>-</v>
      </c>
      <c r="Y387" s="678"/>
      <c r="Z387" s="678" t="str">
        <f t="shared" si="153"/>
        <v>-</v>
      </c>
      <c r="AA387" s="678"/>
      <c r="AB387" s="678">
        <f t="shared" si="154"/>
        <v>3100</v>
      </c>
      <c r="AC387" s="678"/>
      <c r="AD387" s="678" t="str">
        <f t="shared" si="155"/>
        <v>-</v>
      </c>
      <c r="AE387" s="678"/>
      <c r="AF387" s="678" t="str">
        <f t="shared" si="156"/>
        <v>-</v>
      </c>
      <c r="AG387" s="678"/>
      <c r="AH387" s="556">
        <f t="shared" si="157"/>
        <v>2900</v>
      </c>
      <c r="AI387" s="556"/>
      <c r="AJ387" s="144" t="s">
        <v>926</v>
      </c>
      <c r="AK387" s="145">
        <v>2900</v>
      </c>
    </row>
    <row r="388" spans="1:37" s="143" customFormat="1" ht="18" customHeight="1">
      <c r="A388" s="151">
        <f t="shared" si="158"/>
        <v>339</v>
      </c>
      <c r="B388" s="241" t="s">
        <v>193</v>
      </c>
      <c r="C388" s="369" t="s">
        <v>242</v>
      </c>
      <c r="D388" s="242" t="str">
        <f t="shared" si="146"/>
        <v>~220В</v>
      </c>
      <c r="E388" s="553" t="s">
        <v>211</v>
      </c>
      <c r="F388" s="554"/>
      <c r="G388" s="693"/>
      <c r="H388" s="228" t="s">
        <v>218</v>
      </c>
      <c r="I388" s="242">
        <v>2.5</v>
      </c>
      <c r="J388" s="556">
        <f t="shared" si="147"/>
        <v>1000</v>
      </c>
      <c r="K388" s="554"/>
      <c r="L388" s="555"/>
      <c r="M388" s="556">
        <v>0.5</v>
      </c>
      <c r="N388" s="556"/>
      <c r="O388" s="556"/>
      <c r="P388" s="678" t="str">
        <f t="shared" si="148"/>
        <v>-</v>
      </c>
      <c r="Q388" s="678"/>
      <c r="R388" s="679" t="str">
        <f t="shared" si="149"/>
        <v>-</v>
      </c>
      <c r="S388" s="680"/>
      <c r="T388" s="678" t="str">
        <f t="shared" si="150"/>
        <v>-</v>
      </c>
      <c r="U388" s="678"/>
      <c r="V388" s="678" t="str">
        <f t="shared" si="151"/>
        <v>-</v>
      </c>
      <c r="W388" s="678"/>
      <c r="X388" s="678">
        <f t="shared" si="152"/>
        <v>2740</v>
      </c>
      <c r="Y388" s="678"/>
      <c r="Z388" s="678" t="str">
        <f t="shared" si="153"/>
        <v>-</v>
      </c>
      <c r="AA388" s="678"/>
      <c r="AB388" s="678" t="str">
        <f t="shared" si="154"/>
        <v>-</v>
      </c>
      <c r="AC388" s="678"/>
      <c r="AD388" s="678">
        <f t="shared" si="155"/>
        <v>2920</v>
      </c>
      <c r="AE388" s="678"/>
      <c r="AF388" s="678" t="str">
        <f t="shared" si="156"/>
        <v>-</v>
      </c>
      <c r="AG388" s="678"/>
      <c r="AH388" s="556">
        <f t="shared" si="157"/>
        <v>3020</v>
      </c>
      <c r="AI388" s="556"/>
      <c r="AJ388" s="144" t="s">
        <v>920</v>
      </c>
      <c r="AK388" s="145">
        <v>3020</v>
      </c>
    </row>
    <row r="389" spans="1:37" s="143" customFormat="1" ht="18" customHeight="1">
      <c r="A389" s="151">
        <f t="shared" si="158"/>
        <v>340</v>
      </c>
      <c r="B389" s="241" t="s">
        <v>193</v>
      </c>
      <c r="C389" s="369" t="s">
        <v>252</v>
      </c>
      <c r="D389" s="242" t="str">
        <f t="shared" si="146"/>
        <v>~220В</v>
      </c>
      <c r="E389" s="553" t="s">
        <v>211</v>
      </c>
      <c r="F389" s="554"/>
      <c r="G389" s="693"/>
      <c r="H389" s="228" t="s">
        <v>218</v>
      </c>
      <c r="I389" s="242">
        <v>1.5</v>
      </c>
      <c r="J389" s="556">
        <f t="shared" si="147"/>
        <v>1000</v>
      </c>
      <c r="K389" s="554"/>
      <c r="L389" s="555"/>
      <c r="M389" s="556">
        <v>0.5</v>
      </c>
      <c r="N389" s="556"/>
      <c r="O389" s="556"/>
      <c r="P389" s="678" t="str">
        <f t="shared" si="148"/>
        <v>-</v>
      </c>
      <c r="Q389" s="678"/>
      <c r="R389" s="679" t="str">
        <f t="shared" si="149"/>
        <v>-</v>
      </c>
      <c r="S389" s="680"/>
      <c r="T389" s="678" t="str">
        <f t="shared" si="150"/>
        <v>-</v>
      </c>
      <c r="U389" s="678"/>
      <c r="V389" s="678">
        <f t="shared" si="151"/>
        <v>2680</v>
      </c>
      <c r="W389" s="678"/>
      <c r="X389" s="678" t="str">
        <f t="shared" si="152"/>
        <v>-</v>
      </c>
      <c r="Y389" s="678"/>
      <c r="Z389" s="678" t="str">
        <f t="shared" si="153"/>
        <v>-</v>
      </c>
      <c r="AA389" s="678"/>
      <c r="AB389" s="678">
        <f t="shared" si="154"/>
        <v>3060</v>
      </c>
      <c r="AC389" s="678"/>
      <c r="AD389" s="678" t="str">
        <f t="shared" si="155"/>
        <v>-</v>
      </c>
      <c r="AE389" s="678"/>
      <c r="AF389" s="678" t="str">
        <f t="shared" si="156"/>
        <v>-</v>
      </c>
      <c r="AG389" s="678"/>
      <c r="AH389" s="556">
        <f t="shared" si="157"/>
        <v>2860</v>
      </c>
      <c r="AI389" s="556"/>
      <c r="AJ389" s="144" t="s">
        <v>926</v>
      </c>
      <c r="AK389" s="145">
        <v>2860</v>
      </c>
    </row>
    <row r="390" spans="1:37" s="143" customFormat="1" ht="18" customHeight="1">
      <c r="A390" s="151">
        <f t="shared" si="158"/>
        <v>341</v>
      </c>
      <c r="B390" s="241" t="s">
        <v>193</v>
      </c>
      <c r="C390" s="369" t="s">
        <v>253</v>
      </c>
      <c r="D390" s="242" t="str">
        <f t="shared" si="146"/>
        <v>~220В</v>
      </c>
      <c r="E390" s="553" t="s">
        <v>211</v>
      </c>
      <c r="F390" s="554"/>
      <c r="G390" s="693"/>
      <c r="H390" s="228" t="s">
        <v>218</v>
      </c>
      <c r="I390" s="242">
        <v>1.5</v>
      </c>
      <c r="J390" s="556">
        <f t="shared" si="147"/>
        <v>1000</v>
      </c>
      <c r="K390" s="554"/>
      <c r="L390" s="555"/>
      <c r="M390" s="556">
        <v>0.5</v>
      </c>
      <c r="N390" s="556"/>
      <c r="O390" s="556"/>
      <c r="P390" s="678" t="str">
        <f t="shared" si="148"/>
        <v>-</v>
      </c>
      <c r="Q390" s="678"/>
      <c r="R390" s="679" t="str">
        <f t="shared" si="149"/>
        <v>-</v>
      </c>
      <c r="S390" s="680"/>
      <c r="T390" s="678" t="str">
        <f t="shared" si="150"/>
        <v>-</v>
      </c>
      <c r="U390" s="678"/>
      <c r="V390" s="678" t="str">
        <f t="shared" si="151"/>
        <v>-</v>
      </c>
      <c r="W390" s="678"/>
      <c r="X390" s="678">
        <f t="shared" si="152"/>
        <v>2530</v>
      </c>
      <c r="Y390" s="678"/>
      <c r="Z390" s="678" t="str">
        <f t="shared" si="153"/>
        <v>-</v>
      </c>
      <c r="AA390" s="678"/>
      <c r="AB390" s="678" t="str">
        <f t="shared" si="154"/>
        <v>-</v>
      </c>
      <c r="AC390" s="678"/>
      <c r="AD390" s="678">
        <f t="shared" si="155"/>
        <v>2700</v>
      </c>
      <c r="AE390" s="678"/>
      <c r="AF390" s="678" t="str">
        <f t="shared" si="156"/>
        <v>-</v>
      </c>
      <c r="AG390" s="678"/>
      <c r="AH390" s="556">
        <f t="shared" si="157"/>
        <v>2780</v>
      </c>
      <c r="AI390" s="556"/>
      <c r="AJ390" s="144" t="s">
        <v>920</v>
      </c>
      <c r="AK390" s="145">
        <v>2789</v>
      </c>
    </row>
    <row r="391" spans="1:37" s="143" customFormat="1" ht="18" customHeight="1">
      <c r="A391" s="151">
        <f t="shared" si="158"/>
        <v>342</v>
      </c>
      <c r="B391" s="241" t="s">
        <v>193</v>
      </c>
      <c r="C391" s="369" t="s">
        <v>254</v>
      </c>
      <c r="D391" s="242" t="str">
        <f t="shared" si="146"/>
        <v>~220В</v>
      </c>
      <c r="E391" s="553" t="s">
        <v>211</v>
      </c>
      <c r="F391" s="554"/>
      <c r="G391" s="693"/>
      <c r="H391" s="228" t="s">
        <v>218</v>
      </c>
      <c r="I391" s="242">
        <v>1.5</v>
      </c>
      <c r="J391" s="556">
        <f t="shared" si="147"/>
        <v>1000</v>
      </c>
      <c r="K391" s="554"/>
      <c r="L391" s="555"/>
      <c r="M391" s="556">
        <v>0.5</v>
      </c>
      <c r="N391" s="556"/>
      <c r="O391" s="556"/>
      <c r="P391" s="678" t="str">
        <f t="shared" si="148"/>
        <v>-</v>
      </c>
      <c r="Q391" s="678"/>
      <c r="R391" s="679" t="str">
        <f t="shared" si="149"/>
        <v>-</v>
      </c>
      <c r="S391" s="680"/>
      <c r="T391" s="678" t="str">
        <f t="shared" si="150"/>
        <v>-</v>
      </c>
      <c r="U391" s="678"/>
      <c r="V391" s="678" t="str">
        <f t="shared" si="151"/>
        <v>-</v>
      </c>
      <c r="W391" s="678"/>
      <c r="X391" s="678" t="str">
        <f t="shared" si="152"/>
        <v>-</v>
      </c>
      <c r="Y391" s="678"/>
      <c r="Z391" s="678">
        <f t="shared" si="153"/>
        <v>3180</v>
      </c>
      <c r="AA391" s="678"/>
      <c r="AB391" s="678" t="str">
        <f t="shared" si="154"/>
        <v>-</v>
      </c>
      <c r="AC391" s="678"/>
      <c r="AD391" s="678" t="str">
        <f t="shared" si="155"/>
        <v>-</v>
      </c>
      <c r="AE391" s="678"/>
      <c r="AF391" s="678">
        <f t="shared" si="156"/>
        <v>3210</v>
      </c>
      <c r="AG391" s="678"/>
      <c r="AH391" s="556">
        <f t="shared" si="157"/>
        <v>3060</v>
      </c>
      <c r="AI391" s="556"/>
      <c r="AJ391" s="144" t="s">
        <v>927</v>
      </c>
      <c r="AK391" s="145">
        <v>3062</v>
      </c>
    </row>
    <row r="392" spans="1:37" s="143" customFormat="1" ht="18" customHeight="1">
      <c r="A392" s="151">
        <f t="shared" si="158"/>
        <v>343</v>
      </c>
      <c r="B392" s="241" t="s">
        <v>193</v>
      </c>
      <c r="C392" s="369" t="s">
        <v>255</v>
      </c>
      <c r="D392" s="242" t="str">
        <f t="shared" si="146"/>
        <v>~220В</v>
      </c>
      <c r="E392" s="553" t="s">
        <v>211</v>
      </c>
      <c r="F392" s="554"/>
      <c r="G392" s="693"/>
      <c r="H392" s="228" t="s">
        <v>218</v>
      </c>
      <c r="I392" s="242">
        <v>1.5</v>
      </c>
      <c r="J392" s="556">
        <f t="shared" si="147"/>
        <v>1000</v>
      </c>
      <c r="K392" s="554"/>
      <c r="L392" s="555"/>
      <c r="M392" s="556">
        <v>0.5</v>
      </c>
      <c r="N392" s="556"/>
      <c r="O392" s="556"/>
      <c r="P392" s="678" t="str">
        <f t="shared" si="148"/>
        <v>-</v>
      </c>
      <c r="Q392" s="678"/>
      <c r="R392" s="679" t="str">
        <f t="shared" si="149"/>
        <v>-</v>
      </c>
      <c r="S392" s="680"/>
      <c r="T392" s="678" t="str">
        <f t="shared" si="150"/>
        <v>-</v>
      </c>
      <c r="U392" s="678"/>
      <c r="V392" s="678">
        <f t="shared" si="151"/>
        <v>2930</v>
      </c>
      <c r="W392" s="678"/>
      <c r="X392" s="678" t="str">
        <f t="shared" si="152"/>
        <v>-</v>
      </c>
      <c r="Y392" s="678"/>
      <c r="Z392" s="678" t="str">
        <f t="shared" si="153"/>
        <v>-</v>
      </c>
      <c r="AA392" s="678"/>
      <c r="AB392" s="678">
        <f t="shared" si="154"/>
        <v>3330</v>
      </c>
      <c r="AC392" s="678"/>
      <c r="AD392" s="678" t="str">
        <f t="shared" si="155"/>
        <v>-</v>
      </c>
      <c r="AE392" s="678"/>
      <c r="AF392" s="678" t="str">
        <f t="shared" si="156"/>
        <v>-</v>
      </c>
      <c r="AG392" s="678"/>
      <c r="AH392" s="556">
        <f t="shared" si="157"/>
        <v>3120</v>
      </c>
      <c r="AI392" s="556"/>
      <c r="AJ392" s="144" t="s">
        <v>926</v>
      </c>
      <c r="AK392" s="145">
        <v>3120</v>
      </c>
    </row>
    <row r="393" spans="1:37" s="143" customFormat="1" ht="18" customHeight="1">
      <c r="A393" s="151">
        <f t="shared" si="158"/>
        <v>344</v>
      </c>
      <c r="B393" s="241" t="s">
        <v>193</v>
      </c>
      <c r="C393" s="369" t="s">
        <v>256</v>
      </c>
      <c r="D393" s="242" t="str">
        <f t="shared" si="146"/>
        <v>~220В</v>
      </c>
      <c r="E393" s="553" t="s">
        <v>211</v>
      </c>
      <c r="F393" s="554"/>
      <c r="G393" s="693"/>
      <c r="H393" s="228" t="s">
        <v>218</v>
      </c>
      <c r="I393" s="242">
        <v>1.5</v>
      </c>
      <c r="J393" s="556">
        <f t="shared" si="147"/>
        <v>1000</v>
      </c>
      <c r="K393" s="554"/>
      <c r="L393" s="555"/>
      <c r="M393" s="556">
        <v>0.5</v>
      </c>
      <c r="N393" s="556"/>
      <c r="O393" s="556"/>
      <c r="P393" s="678" t="str">
        <f t="shared" si="148"/>
        <v>-</v>
      </c>
      <c r="Q393" s="678"/>
      <c r="R393" s="679" t="str">
        <f t="shared" si="149"/>
        <v>-</v>
      </c>
      <c r="S393" s="680"/>
      <c r="T393" s="678" t="str">
        <f t="shared" si="150"/>
        <v>-</v>
      </c>
      <c r="U393" s="678"/>
      <c r="V393" s="678" t="str">
        <f t="shared" si="151"/>
        <v>-</v>
      </c>
      <c r="W393" s="678"/>
      <c r="X393" s="678">
        <f t="shared" si="152"/>
        <v>2950</v>
      </c>
      <c r="Y393" s="678"/>
      <c r="Z393" s="678" t="str">
        <f t="shared" si="153"/>
        <v>-</v>
      </c>
      <c r="AA393" s="678"/>
      <c r="AB393" s="678" t="str">
        <f t="shared" si="154"/>
        <v>-</v>
      </c>
      <c r="AC393" s="678"/>
      <c r="AD393" s="678">
        <f t="shared" si="155"/>
        <v>3150</v>
      </c>
      <c r="AE393" s="678"/>
      <c r="AF393" s="678" t="str">
        <f t="shared" si="156"/>
        <v>-</v>
      </c>
      <c r="AG393" s="678"/>
      <c r="AH393" s="556">
        <f t="shared" si="157"/>
        <v>3250</v>
      </c>
      <c r="AI393" s="556"/>
      <c r="AJ393" s="144" t="s">
        <v>920</v>
      </c>
      <c r="AK393" s="145">
        <v>3251</v>
      </c>
    </row>
    <row r="394" spans="1:37" s="143" customFormat="1" ht="18" customHeight="1">
      <c r="A394" s="151">
        <f t="shared" si="158"/>
        <v>345</v>
      </c>
      <c r="B394" s="241" t="s">
        <v>193</v>
      </c>
      <c r="C394" s="369" t="s">
        <v>257</v>
      </c>
      <c r="D394" s="242" t="str">
        <f t="shared" si="146"/>
        <v>~220В</v>
      </c>
      <c r="E394" s="553" t="s">
        <v>211</v>
      </c>
      <c r="F394" s="554"/>
      <c r="G394" s="693"/>
      <c r="H394" s="228" t="s">
        <v>218</v>
      </c>
      <c r="I394" s="242">
        <v>1.5</v>
      </c>
      <c r="J394" s="556">
        <f t="shared" si="147"/>
        <v>1000</v>
      </c>
      <c r="K394" s="554"/>
      <c r="L394" s="555"/>
      <c r="M394" s="556">
        <v>0.5</v>
      </c>
      <c r="N394" s="556"/>
      <c r="O394" s="556"/>
      <c r="P394" s="678" t="str">
        <f t="shared" si="148"/>
        <v>-</v>
      </c>
      <c r="Q394" s="678"/>
      <c r="R394" s="679" t="str">
        <f t="shared" si="149"/>
        <v>-</v>
      </c>
      <c r="S394" s="680"/>
      <c r="T394" s="678" t="str">
        <f t="shared" si="150"/>
        <v>-</v>
      </c>
      <c r="U394" s="678"/>
      <c r="V394" s="678" t="str">
        <f t="shared" si="151"/>
        <v>-</v>
      </c>
      <c r="W394" s="678"/>
      <c r="X394" s="678" t="str">
        <f t="shared" si="152"/>
        <v>-</v>
      </c>
      <c r="Y394" s="678"/>
      <c r="Z394" s="678">
        <f t="shared" si="153"/>
        <v>3210</v>
      </c>
      <c r="AA394" s="678"/>
      <c r="AB394" s="678" t="str">
        <f t="shared" si="154"/>
        <v>-</v>
      </c>
      <c r="AC394" s="678"/>
      <c r="AD394" s="678" t="str">
        <f t="shared" si="155"/>
        <v>-</v>
      </c>
      <c r="AE394" s="678"/>
      <c r="AF394" s="678">
        <f t="shared" si="156"/>
        <v>3240</v>
      </c>
      <c r="AG394" s="678"/>
      <c r="AH394" s="556">
        <f t="shared" si="157"/>
        <v>3090</v>
      </c>
      <c r="AI394" s="556"/>
      <c r="AJ394" s="144" t="s">
        <v>927</v>
      </c>
      <c r="AK394" s="145">
        <v>3090</v>
      </c>
    </row>
    <row r="395" spans="1:37" s="143" customFormat="1" ht="18" customHeight="1">
      <c r="A395" s="151">
        <f t="shared" si="158"/>
        <v>346</v>
      </c>
      <c r="B395" s="241" t="s">
        <v>193</v>
      </c>
      <c r="C395" s="369" t="s">
        <v>258</v>
      </c>
      <c r="D395" s="242" t="str">
        <f t="shared" si="146"/>
        <v>~220В</v>
      </c>
      <c r="E395" s="553" t="s">
        <v>211</v>
      </c>
      <c r="F395" s="554"/>
      <c r="G395" s="693"/>
      <c r="H395" s="228" t="s">
        <v>218</v>
      </c>
      <c r="I395" s="242">
        <v>1.5</v>
      </c>
      <c r="J395" s="556">
        <f t="shared" si="147"/>
        <v>1000</v>
      </c>
      <c r="K395" s="554"/>
      <c r="L395" s="555"/>
      <c r="M395" s="556">
        <v>0.5</v>
      </c>
      <c r="N395" s="556"/>
      <c r="O395" s="556"/>
      <c r="P395" s="678" t="str">
        <f t="shared" si="148"/>
        <v>-</v>
      </c>
      <c r="Q395" s="678"/>
      <c r="R395" s="679" t="str">
        <f t="shared" si="149"/>
        <v>-</v>
      </c>
      <c r="S395" s="680"/>
      <c r="T395" s="678" t="str">
        <f t="shared" si="150"/>
        <v>-</v>
      </c>
      <c r="U395" s="678"/>
      <c r="V395" s="678">
        <f t="shared" si="151"/>
        <v>1920</v>
      </c>
      <c r="W395" s="678"/>
      <c r="X395" s="678" t="str">
        <f t="shared" si="152"/>
        <v>-</v>
      </c>
      <c r="Y395" s="678"/>
      <c r="Z395" s="678" t="str">
        <f t="shared" si="153"/>
        <v>-</v>
      </c>
      <c r="AA395" s="678"/>
      <c r="AB395" s="678">
        <f t="shared" si="154"/>
        <v>2190</v>
      </c>
      <c r="AC395" s="678"/>
      <c r="AD395" s="678" t="str">
        <f t="shared" si="155"/>
        <v>-</v>
      </c>
      <c r="AE395" s="678"/>
      <c r="AF395" s="678" t="str">
        <f t="shared" si="156"/>
        <v>-</v>
      </c>
      <c r="AG395" s="678"/>
      <c r="AH395" s="556">
        <f t="shared" si="157"/>
        <v>2050</v>
      </c>
      <c r="AI395" s="556"/>
      <c r="AJ395" s="144" t="s">
        <v>926</v>
      </c>
      <c r="AK395" s="145">
        <v>2050</v>
      </c>
    </row>
    <row r="396" spans="1:37" s="143" customFormat="1" ht="18" customHeight="1">
      <c r="A396" s="151">
        <f t="shared" si="158"/>
        <v>347</v>
      </c>
      <c r="B396" s="241" t="s">
        <v>193</v>
      </c>
      <c r="C396" s="369" t="s">
        <v>259</v>
      </c>
      <c r="D396" s="242" t="str">
        <f t="shared" si="146"/>
        <v>~220В</v>
      </c>
      <c r="E396" s="553" t="s">
        <v>211</v>
      </c>
      <c r="F396" s="554"/>
      <c r="G396" s="693"/>
      <c r="H396" s="228" t="s">
        <v>218</v>
      </c>
      <c r="I396" s="242">
        <v>1.5</v>
      </c>
      <c r="J396" s="556">
        <f t="shared" si="147"/>
        <v>1000</v>
      </c>
      <c r="K396" s="554"/>
      <c r="L396" s="555"/>
      <c r="M396" s="556">
        <v>0.5</v>
      </c>
      <c r="N396" s="556"/>
      <c r="O396" s="556"/>
      <c r="P396" s="678" t="str">
        <f t="shared" si="148"/>
        <v>-</v>
      </c>
      <c r="Q396" s="678"/>
      <c r="R396" s="679" t="str">
        <f t="shared" si="149"/>
        <v>-</v>
      </c>
      <c r="S396" s="680"/>
      <c r="T396" s="678" t="str">
        <f t="shared" si="150"/>
        <v>-</v>
      </c>
      <c r="U396" s="678"/>
      <c r="V396" s="678" t="str">
        <f t="shared" si="151"/>
        <v>-</v>
      </c>
      <c r="W396" s="678"/>
      <c r="X396" s="678">
        <f t="shared" si="152"/>
        <v>1970</v>
      </c>
      <c r="Y396" s="678"/>
      <c r="Z396" s="678" t="str">
        <f t="shared" si="153"/>
        <v>-</v>
      </c>
      <c r="AA396" s="678"/>
      <c r="AB396" s="678" t="str">
        <f t="shared" si="154"/>
        <v>-</v>
      </c>
      <c r="AC396" s="678"/>
      <c r="AD396" s="678">
        <f t="shared" si="155"/>
        <v>2100</v>
      </c>
      <c r="AE396" s="678"/>
      <c r="AF396" s="678" t="str">
        <f t="shared" si="156"/>
        <v>-</v>
      </c>
      <c r="AG396" s="678"/>
      <c r="AH396" s="556">
        <f t="shared" si="157"/>
        <v>2170</v>
      </c>
      <c r="AI396" s="556"/>
      <c r="AJ396" s="144" t="s">
        <v>920</v>
      </c>
      <c r="AK396" s="145">
        <v>2170</v>
      </c>
    </row>
    <row r="397" spans="1:37" s="143" customFormat="1" ht="18" customHeight="1">
      <c r="A397" s="151">
        <f t="shared" si="158"/>
        <v>348</v>
      </c>
      <c r="B397" s="241" t="s">
        <v>193</v>
      </c>
      <c r="C397" s="369" t="s">
        <v>263</v>
      </c>
      <c r="D397" s="242" t="str">
        <f t="shared" si="146"/>
        <v>~380В</v>
      </c>
      <c r="E397" s="553" t="s">
        <v>211</v>
      </c>
      <c r="F397" s="554"/>
      <c r="G397" s="693"/>
      <c r="H397" s="228" t="s">
        <v>196</v>
      </c>
      <c r="I397" s="242">
        <v>10</v>
      </c>
      <c r="J397" s="556">
        <f t="shared" si="147"/>
        <v>1000</v>
      </c>
      <c r="K397" s="554"/>
      <c r="L397" s="555"/>
      <c r="M397" s="556">
        <v>0.5</v>
      </c>
      <c r="N397" s="556"/>
      <c r="O397" s="556"/>
      <c r="P397" s="678">
        <f t="shared" si="148"/>
        <v>3850</v>
      </c>
      <c r="Q397" s="678"/>
      <c r="R397" s="679">
        <f t="shared" si="149"/>
        <v>3010</v>
      </c>
      <c r="S397" s="680"/>
      <c r="T397" s="678">
        <f t="shared" si="150"/>
        <v>3610</v>
      </c>
      <c r="U397" s="678"/>
      <c r="V397" s="678">
        <f t="shared" si="151"/>
        <v>3140</v>
      </c>
      <c r="W397" s="678"/>
      <c r="X397" s="678">
        <f t="shared" si="152"/>
        <v>3040</v>
      </c>
      <c r="Y397" s="678"/>
      <c r="Z397" s="678">
        <f t="shared" si="153"/>
        <v>3480</v>
      </c>
      <c r="AA397" s="678"/>
      <c r="AB397" s="678">
        <f t="shared" si="154"/>
        <v>3580</v>
      </c>
      <c r="AC397" s="678"/>
      <c r="AD397" s="678">
        <f t="shared" si="155"/>
        <v>3240</v>
      </c>
      <c r="AE397" s="678"/>
      <c r="AF397" s="678">
        <f t="shared" si="156"/>
        <v>3510</v>
      </c>
      <c r="AG397" s="678"/>
      <c r="AH397" s="556">
        <f t="shared" si="157"/>
        <v>3350</v>
      </c>
      <c r="AI397" s="556"/>
      <c r="AJ397" s="144" t="s">
        <v>919</v>
      </c>
      <c r="AK397" s="145">
        <v>3350</v>
      </c>
    </row>
    <row r="398" spans="1:37" s="143" customFormat="1" ht="18" customHeight="1">
      <c r="A398" s="151">
        <f t="shared" si="158"/>
        <v>349</v>
      </c>
      <c r="B398" s="241" t="s">
        <v>193</v>
      </c>
      <c r="C398" s="369" t="s">
        <v>264</v>
      </c>
      <c r="D398" s="242" t="str">
        <f t="shared" si="146"/>
        <v>~380В</v>
      </c>
      <c r="E398" s="553" t="s">
        <v>211</v>
      </c>
      <c r="F398" s="554"/>
      <c r="G398" s="693"/>
      <c r="H398" s="228" t="s">
        <v>196</v>
      </c>
      <c r="I398" s="242">
        <v>2.5</v>
      </c>
      <c r="J398" s="556">
        <f t="shared" si="147"/>
        <v>1000</v>
      </c>
      <c r="K398" s="554"/>
      <c r="L398" s="555"/>
      <c r="M398" s="556">
        <v>0.5</v>
      </c>
      <c r="N398" s="556"/>
      <c r="O398" s="556"/>
      <c r="P398" s="678">
        <f t="shared" si="148"/>
        <v>3560</v>
      </c>
      <c r="Q398" s="678"/>
      <c r="R398" s="679">
        <f t="shared" si="149"/>
        <v>2790</v>
      </c>
      <c r="S398" s="680"/>
      <c r="T398" s="678">
        <f t="shared" si="150"/>
        <v>3340</v>
      </c>
      <c r="U398" s="678"/>
      <c r="V398" s="678">
        <f t="shared" si="151"/>
        <v>2910</v>
      </c>
      <c r="W398" s="678"/>
      <c r="X398" s="678">
        <f t="shared" si="152"/>
        <v>2820</v>
      </c>
      <c r="Y398" s="678"/>
      <c r="Z398" s="678">
        <f t="shared" si="153"/>
        <v>3220</v>
      </c>
      <c r="AA398" s="678"/>
      <c r="AB398" s="678">
        <f t="shared" si="154"/>
        <v>3310</v>
      </c>
      <c r="AC398" s="678"/>
      <c r="AD398" s="678">
        <f t="shared" si="155"/>
        <v>3000</v>
      </c>
      <c r="AE398" s="678"/>
      <c r="AF398" s="678">
        <f t="shared" si="156"/>
        <v>3250</v>
      </c>
      <c r="AG398" s="678"/>
      <c r="AH398" s="556">
        <f t="shared" si="157"/>
        <v>3100</v>
      </c>
      <c r="AI398" s="556"/>
      <c r="AJ398" s="144" t="s">
        <v>919</v>
      </c>
      <c r="AK398" s="145">
        <v>3100</v>
      </c>
    </row>
    <row r="399" spans="1:37" s="143" customFormat="1" ht="18" customHeight="1">
      <c r="A399" s="151">
        <f t="shared" si="158"/>
        <v>350</v>
      </c>
      <c r="B399" s="241" t="s">
        <v>193</v>
      </c>
      <c r="C399" s="369" t="s">
        <v>265</v>
      </c>
      <c r="D399" s="242" t="str">
        <f t="shared" si="146"/>
        <v>~380В</v>
      </c>
      <c r="E399" s="553" t="s">
        <v>211</v>
      </c>
      <c r="F399" s="554"/>
      <c r="G399" s="693"/>
      <c r="H399" s="228" t="s">
        <v>196</v>
      </c>
      <c r="I399" s="242">
        <v>2.5</v>
      </c>
      <c r="J399" s="556">
        <f t="shared" si="147"/>
        <v>1000</v>
      </c>
      <c r="K399" s="554"/>
      <c r="L399" s="555"/>
      <c r="M399" s="556">
        <v>0.5</v>
      </c>
      <c r="N399" s="556"/>
      <c r="O399" s="556"/>
      <c r="P399" s="678">
        <f t="shared" si="148"/>
        <v>3620</v>
      </c>
      <c r="Q399" s="678"/>
      <c r="R399" s="679">
        <f t="shared" si="149"/>
        <v>2830</v>
      </c>
      <c r="S399" s="680"/>
      <c r="T399" s="678">
        <f t="shared" si="150"/>
        <v>3400</v>
      </c>
      <c r="U399" s="678"/>
      <c r="V399" s="678">
        <f t="shared" si="151"/>
        <v>2960</v>
      </c>
      <c r="W399" s="678"/>
      <c r="X399" s="678">
        <f t="shared" si="152"/>
        <v>2860</v>
      </c>
      <c r="Y399" s="678"/>
      <c r="Z399" s="678">
        <f t="shared" si="153"/>
        <v>3270</v>
      </c>
      <c r="AA399" s="678"/>
      <c r="AB399" s="678">
        <f t="shared" si="154"/>
        <v>3370</v>
      </c>
      <c r="AC399" s="678"/>
      <c r="AD399" s="678">
        <f t="shared" si="155"/>
        <v>3050</v>
      </c>
      <c r="AE399" s="678"/>
      <c r="AF399" s="678">
        <f t="shared" si="156"/>
        <v>3300</v>
      </c>
      <c r="AG399" s="678"/>
      <c r="AH399" s="556">
        <f t="shared" si="157"/>
        <v>3150</v>
      </c>
      <c r="AI399" s="556"/>
      <c r="AJ399" s="144" t="s">
        <v>919</v>
      </c>
      <c r="AK399" s="145">
        <v>3150</v>
      </c>
    </row>
    <row r="400" spans="1:37" s="143" customFormat="1" ht="18" customHeight="1">
      <c r="A400" s="151">
        <f t="shared" si="158"/>
        <v>351</v>
      </c>
      <c r="B400" s="241" t="s">
        <v>193</v>
      </c>
      <c r="C400" s="369" t="s">
        <v>266</v>
      </c>
      <c r="D400" s="242" t="str">
        <f t="shared" si="146"/>
        <v>~380В</v>
      </c>
      <c r="E400" s="553" t="s">
        <v>211</v>
      </c>
      <c r="F400" s="554"/>
      <c r="G400" s="693"/>
      <c r="H400" s="228" t="s">
        <v>196</v>
      </c>
      <c r="I400" s="242">
        <v>10</v>
      </c>
      <c r="J400" s="556">
        <f t="shared" si="147"/>
        <v>1000</v>
      </c>
      <c r="K400" s="554"/>
      <c r="L400" s="555"/>
      <c r="M400" s="556">
        <v>0.5</v>
      </c>
      <c r="N400" s="556"/>
      <c r="O400" s="556"/>
      <c r="P400" s="678">
        <f t="shared" si="148"/>
        <v>3830</v>
      </c>
      <c r="Q400" s="678"/>
      <c r="R400" s="679">
        <f t="shared" si="149"/>
        <v>2990</v>
      </c>
      <c r="S400" s="680"/>
      <c r="T400" s="678">
        <f t="shared" si="150"/>
        <v>3590</v>
      </c>
      <c r="U400" s="678"/>
      <c r="V400" s="678">
        <f t="shared" si="151"/>
        <v>3130</v>
      </c>
      <c r="W400" s="678"/>
      <c r="X400" s="678">
        <f t="shared" si="152"/>
        <v>3030</v>
      </c>
      <c r="Y400" s="678"/>
      <c r="Z400" s="678">
        <f t="shared" si="153"/>
        <v>3460</v>
      </c>
      <c r="AA400" s="678"/>
      <c r="AB400" s="678">
        <f t="shared" si="154"/>
        <v>3560</v>
      </c>
      <c r="AC400" s="678"/>
      <c r="AD400" s="678">
        <f t="shared" si="155"/>
        <v>3230</v>
      </c>
      <c r="AE400" s="678"/>
      <c r="AF400" s="678">
        <f t="shared" si="156"/>
        <v>3490</v>
      </c>
      <c r="AG400" s="678"/>
      <c r="AH400" s="556">
        <f t="shared" si="157"/>
        <v>3330</v>
      </c>
      <c r="AI400" s="556"/>
      <c r="AJ400" s="144" t="s">
        <v>919</v>
      </c>
      <c r="AK400" s="145">
        <v>3333</v>
      </c>
    </row>
    <row r="401" spans="1:37" s="143" customFormat="1" ht="18" customHeight="1">
      <c r="A401" s="151">
        <f t="shared" si="158"/>
        <v>352</v>
      </c>
      <c r="B401" s="241" t="s">
        <v>193</v>
      </c>
      <c r="C401" s="369" t="s">
        <v>267</v>
      </c>
      <c r="D401" s="242" t="str">
        <f t="shared" si="146"/>
        <v>~380В</v>
      </c>
      <c r="E401" s="553" t="s">
        <v>211</v>
      </c>
      <c r="F401" s="554"/>
      <c r="G401" s="693"/>
      <c r="H401" s="228" t="s">
        <v>196</v>
      </c>
      <c r="I401" s="242">
        <v>10</v>
      </c>
      <c r="J401" s="556">
        <f t="shared" si="147"/>
        <v>1000</v>
      </c>
      <c r="K401" s="554"/>
      <c r="L401" s="555"/>
      <c r="M401" s="556">
        <v>0.5</v>
      </c>
      <c r="N401" s="556"/>
      <c r="O401" s="556"/>
      <c r="P401" s="678">
        <f t="shared" si="148"/>
        <v>3770</v>
      </c>
      <c r="Q401" s="678"/>
      <c r="R401" s="679">
        <f t="shared" si="149"/>
        <v>2950</v>
      </c>
      <c r="S401" s="680"/>
      <c r="T401" s="678">
        <f t="shared" si="150"/>
        <v>3540</v>
      </c>
      <c r="U401" s="678"/>
      <c r="V401" s="678">
        <f t="shared" si="151"/>
        <v>3080</v>
      </c>
      <c r="W401" s="678"/>
      <c r="X401" s="678">
        <f t="shared" si="152"/>
        <v>2990</v>
      </c>
      <c r="Y401" s="678"/>
      <c r="Z401" s="678">
        <f t="shared" si="153"/>
        <v>3410</v>
      </c>
      <c r="AA401" s="678"/>
      <c r="AB401" s="678">
        <f t="shared" si="154"/>
        <v>3510</v>
      </c>
      <c r="AC401" s="678"/>
      <c r="AD401" s="678">
        <f t="shared" si="155"/>
        <v>3180</v>
      </c>
      <c r="AE401" s="678"/>
      <c r="AF401" s="678">
        <f t="shared" si="156"/>
        <v>3450</v>
      </c>
      <c r="AG401" s="678"/>
      <c r="AH401" s="556">
        <f t="shared" si="157"/>
        <v>3280</v>
      </c>
      <c r="AI401" s="556"/>
      <c r="AJ401" s="144" t="s">
        <v>919</v>
      </c>
      <c r="AK401" s="145">
        <v>3286</v>
      </c>
    </row>
    <row r="402" spans="1:37" s="143" customFormat="1" ht="18" customHeight="1">
      <c r="A402" s="151">
        <f t="shared" si="158"/>
        <v>353</v>
      </c>
      <c r="B402" s="241" t="s">
        <v>193</v>
      </c>
      <c r="C402" s="369" t="s">
        <v>268</v>
      </c>
      <c r="D402" s="242" t="str">
        <f t="shared" si="146"/>
        <v>~380В</v>
      </c>
      <c r="E402" s="553" t="s">
        <v>211</v>
      </c>
      <c r="F402" s="554"/>
      <c r="G402" s="693"/>
      <c r="H402" s="228" t="s">
        <v>196</v>
      </c>
      <c r="I402" s="242">
        <v>2.5</v>
      </c>
      <c r="J402" s="556">
        <f t="shared" si="147"/>
        <v>1000</v>
      </c>
      <c r="K402" s="554"/>
      <c r="L402" s="555"/>
      <c r="M402" s="556">
        <v>0.5</v>
      </c>
      <c r="N402" s="556"/>
      <c r="O402" s="556"/>
      <c r="P402" s="678">
        <f t="shared" si="148"/>
        <v>3930</v>
      </c>
      <c r="Q402" s="678"/>
      <c r="R402" s="679">
        <f t="shared" si="149"/>
        <v>3070</v>
      </c>
      <c r="S402" s="680"/>
      <c r="T402" s="678">
        <f t="shared" si="150"/>
        <v>3690</v>
      </c>
      <c r="U402" s="678"/>
      <c r="V402" s="678">
        <f t="shared" si="151"/>
        <v>3210</v>
      </c>
      <c r="W402" s="678"/>
      <c r="X402" s="678">
        <f t="shared" si="152"/>
        <v>3110</v>
      </c>
      <c r="Y402" s="678"/>
      <c r="Z402" s="678">
        <f t="shared" si="153"/>
        <v>3550</v>
      </c>
      <c r="AA402" s="678"/>
      <c r="AB402" s="678">
        <f t="shared" si="154"/>
        <v>3650</v>
      </c>
      <c r="AC402" s="678"/>
      <c r="AD402" s="678">
        <f t="shared" si="155"/>
        <v>3310</v>
      </c>
      <c r="AE402" s="678"/>
      <c r="AF402" s="678">
        <f t="shared" si="156"/>
        <v>3590</v>
      </c>
      <c r="AG402" s="678"/>
      <c r="AH402" s="556">
        <f t="shared" si="157"/>
        <v>3420</v>
      </c>
      <c r="AI402" s="556"/>
      <c r="AJ402" s="144" t="s">
        <v>919</v>
      </c>
      <c r="AK402" s="145">
        <v>3420</v>
      </c>
    </row>
    <row r="403" spans="1:37" s="143" customFormat="1" ht="18" customHeight="1">
      <c r="A403" s="151">
        <f t="shared" si="158"/>
        <v>354</v>
      </c>
      <c r="B403" s="241" t="s">
        <v>193</v>
      </c>
      <c r="C403" s="369" t="s">
        <v>269</v>
      </c>
      <c r="D403" s="242" t="str">
        <f t="shared" si="146"/>
        <v>~380В</v>
      </c>
      <c r="E403" s="553" t="s">
        <v>211</v>
      </c>
      <c r="F403" s="554"/>
      <c r="G403" s="693"/>
      <c r="H403" s="228" t="s">
        <v>196</v>
      </c>
      <c r="I403" s="242">
        <v>2.5</v>
      </c>
      <c r="J403" s="556">
        <f t="shared" si="147"/>
        <v>1000</v>
      </c>
      <c r="K403" s="554"/>
      <c r="L403" s="555"/>
      <c r="M403" s="556">
        <v>0.5</v>
      </c>
      <c r="N403" s="556"/>
      <c r="O403" s="556"/>
      <c r="P403" s="678">
        <f t="shared" si="148"/>
        <v>3400</v>
      </c>
      <c r="Q403" s="678"/>
      <c r="R403" s="679">
        <f t="shared" si="149"/>
        <v>2660</v>
      </c>
      <c r="S403" s="680"/>
      <c r="T403" s="678">
        <f t="shared" si="150"/>
        <v>3200</v>
      </c>
      <c r="U403" s="678"/>
      <c r="V403" s="678">
        <f t="shared" si="151"/>
        <v>2780</v>
      </c>
      <c r="W403" s="678"/>
      <c r="X403" s="678">
        <f t="shared" si="152"/>
        <v>2690</v>
      </c>
      <c r="Y403" s="678"/>
      <c r="Z403" s="678">
        <f t="shared" si="153"/>
        <v>3080</v>
      </c>
      <c r="AA403" s="678"/>
      <c r="AB403" s="678">
        <f t="shared" si="154"/>
        <v>3170</v>
      </c>
      <c r="AC403" s="678"/>
      <c r="AD403" s="678">
        <f t="shared" si="155"/>
        <v>2870</v>
      </c>
      <c r="AE403" s="678"/>
      <c r="AF403" s="678">
        <f t="shared" si="156"/>
        <v>3110</v>
      </c>
      <c r="AG403" s="678"/>
      <c r="AH403" s="556">
        <f t="shared" si="157"/>
        <v>2960</v>
      </c>
      <c r="AI403" s="556"/>
      <c r="AJ403" s="144" t="s">
        <v>919</v>
      </c>
      <c r="AK403" s="145">
        <v>2963</v>
      </c>
    </row>
    <row r="404" spans="1:37" s="143" customFormat="1" ht="18" customHeight="1">
      <c r="A404" s="151">
        <f t="shared" si="158"/>
        <v>355</v>
      </c>
      <c r="B404" s="241" t="s">
        <v>193</v>
      </c>
      <c r="C404" s="369" t="s">
        <v>270</v>
      </c>
      <c r="D404" s="242" t="str">
        <f t="shared" si="146"/>
        <v>~380В</v>
      </c>
      <c r="E404" s="553" t="s">
        <v>211</v>
      </c>
      <c r="F404" s="554"/>
      <c r="G404" s="693"/>
      <c r="H404" s="228" t="s">
        <v>196</v>
      </c>
      <c r="I404" s="242">
        <v>2.5</v>
      </c>
      <c r="J404" s="556">
        <f t="shared" si="147"/>
        <v>1000</v>
      </c>
      <c r="K404" s="554"/>
      <c r="L404" s="555"/>
      <c r="M404" s="556">
        <v>0.5</v>
      </c>
      <c r="N404" s="556"/>
      <c r="O404" s="556"/>
      <c r="P404" s="678">
        <f t="shared" si="148"/>
        <v>3990</v>
      </c>
      <c r="Q404" s="678"/>
      <c r="R404" s="679">
        <f t="shared" si="149"/>
        <v>3130</v>
      </c>
      <c r="S404" s="680"/>
      <c r="T404" s="678">
        <f t="shared" si="150"/>
        <v>3750</v>
      </c>
      <c r="U404" s="678"/>
      <c r="V404" s="678">
        <f t="shared" si="151"/>
        <v>3260</v>
      </c>
      <c r="W404" s="678"/>
      <c r="X404" s="678">
        <f t="shared" si="152"/>
        <v>3160</v>
      </c>
      <c r="Y404" s="678"/>
      <c r="Z404" s="678">
        <f t="shared" si="153"/>
        <v>3610</v>
      </c>
      <c r="AA404" s="678"/>
      <c r="AB404" s="678">
        <f t="shared" si="154"/>
        <v>3720</v>
      </c>
      <c r="AC404" s="678"/>
      <c r="AD404" s="678">
        <f t="shared" si="155"/>
        <v>3370</v>
      </c>
      <c r="AE404" s="678"/>
      <c r="AF404" s="678">
        <f t="shared" si="156"/>
        <v>3650</v>
      </c>
      <c r="AG404" s="678"/>
      <c r="AH404" s="556">
        <f t="shared" si="157"/>
        <v>3470</v>
      </c>
      <c r="AI404" s="556"/>
      <c r="AJ404" s="144" t="s">
        <v>919</v>
      </c>
      <c r="AK404" s="145">
        <v>3478</v>
      </c>
    </row>
    <row r="405" spans="1:37" s="143" customFormat="1" ht="18" customHeight="1">
      <c r="A405" s="151">
        <f t="shared" si="158"/>
        <v>356</v>
      </c>
      <c r="B405" s="241" t="s">
        <v>193</v>
      </c>
      <c r="C405" s="369" t="s">
        <v>303</v>
      </c>
      <c r="D405" s="242" t="str">
        <f t="shared" si="146"/>
        <v>~380В</v>
      </c>
      <c r="E405" s="553" t="s">
        <v>211</v>
      </c>
      <c r="F405" s="554"/>
      <c r="G405" s="693"/>
      <c r="H405" s="228" t="s">
        <v>196</v>
      </c>
      <c r="I405" s="242">
        <v>6</v>
      </c>
      <c r="J405" s="556">
        <f t="shared" si="147"/>
        <v>1000</v>
      </c>
      <c r="K405" s="554"/>
      <c r="L405" s="555"/>
      <c r="M405" s="556">
        <v>0.5</v>
      </c>
      <c r="N405" s="556"/>
      <c r="O405" s="556"/>
      <c r="P405" s="678">
        <f t="shared" si="148"/>
        <v>3390</v>
      </c>
      <c r="Q405" s="678"/>
      <c r="R405" s="679">
        <f t="shared" si="149"/>
        <v>2650</v>
      </c>
      <c r="S405" s="680"/>
      <c r="T405" s="678">
        <f t="shared" si="150"/>
        <v>3190</v>
      </c>
      <c r="U405" s="678"/>
      <c r="V405" s="678">
        <f t="shared" si="151"/>
        <v>2770</v>
      </c>
      <c r="W405" s="678"/>
      <c r="X405" s="678">
        <f t="shared" si="152"/>
        <v>2680</v>
      </c>
      <c r="Y405" s="678"/>
      <c r="Z405" s="678">
        <f t="shared" si="153"/>
        <v>3070</v>
      </c>
      <c r="AA405" s="678"/>
      <c r="AB405" s="678">
        <f t="shared" si="154"/>
        <v>3160</v>
      </c>
      <c r="AC405" s="678"/>
      <c r="AD405" s="678">
        <f t="shared" si="155"/>
        <v>2860</v>
      </c>
      <c r="AE405" s="678"/>
      <c r="AF405" s="678">
        <f t="shared" si="156"/>
        <v>3100</v>
      </c>
      <c r="AG405" s="678"/>
      <c r="AH405" s="556">
        <f t="shared" si="157"/>
        <v>2950</v>
      </c>
      <c r="AI405" s="556"/>
      <c r="AJ405" s="144" t="s">
        <v>919</v>
      </c>
      <c r="AK405" s="145">
        <v>2955</v>
      </c>
    </row>
    <row r="406" spans="1:37" s="143" customFormat="1" ht="18" customHeight="1">
      <c r="A406" s="151">
        <f t="shared" si="158"/>
        <v>357</v>
      </c>
      <c r="B406" s="241" t="s">
        <v>193</v>
      </c>
      <c r="C406" s="369" t="s">
        <v>271</v>
      </c>
      <c r="D406" s="242" t="str">
        <f t="shared" si="146"/>
        <v>~380В</v>
      </c>
      <c r="E406" s="553" t="s">
        <v>211</v>
      </c>
      <c r="F406" s="554"/>
      <c r="G406" s="693"/>
      <c r="H406" s="228" t="s">
        <v>196</v>
      </c>
      <c r="I406" s="242">
        <v>4</v>
      </c>
      <c r="J406" s="556">
        <f t="shared" si="147"/>
        <v>1000</v>
      </c>
      <c r="K406" s="554"/>
      <c r="L406" s="555"/>
      <c r="M406" s="556">
        <v>0.5</v>
      </c>
      <c r="N406" s="556"/>
      <c r="O406" s="556"/>
      <c r="P406" s="678">
        <f t="shared" si="148"/>
        <v>2840</v>
      </c>
      <c r="Q406" s="678"/>
      <c r="R406" s="679">
        <f t="shared" si="149"/>
        <v>2220</v>
      </c>
      <c r="S406" s="680"/>
      <c r="T406" s="678">
        <f t="shared" si="150"/>
        <v>2660</v>
      </c>
      <c r="U406" s="678"/>
      <c r="V406" s="678">
        <f t="shared" si="151"/>
        <v>2320</v>
      </c>
      <c r="W406" s="678"/>
      <c r="X406" s="678">
        <f t="shared" si="152"/>
        <v>2240</v>
      </c>
      <c r="Y406" s="678"/>
      <c r="Z406" s="678">
        <f t="shared" si="153"/>
        <v>2560</v>
      </c>
      <c r="AA406" s="678"/>
      <c r="AB406" s="678">
        <f t="shared" si="154"/>
        <v>2640</v>
      </c>
      <c r="AC406" s="678"/>
      <c r="AD406" s="678">
        <f t="shared" si="155"/>
        <v>2390</v>
      </c>
      <c r="AE406" s="678"/>
      <c r="AF406" s="678">
        <f t="shared" si="156"/>
        <v>2590</v>
      </c>
      <c r="AG406" s="678"/>
      <c r="AH406" s="556">
        <f t="shared" si="157"/>
        <v>2470</v>
      </c>
      <c r="AI406" s="556"/>
      <c r="AJ406" s="144" t="s">
        <v>919</v>
      </c>
      <c r="AK406" s="145">
        <v>2470</v>
      </c>
    </row>
    <row r="407" spans="1:37" s="143" customFormat="1" ht="18" customHeight="1">
      <c r="A407" s="151">
        <f t="shared" si="158"/>
        <v>358</v>
      </c>
      <c r="B407" s="241" t="s">
        <v>193</v>
      </c>
      <c r="C407" s="369" t="s">
        <v>272</v>
      </c>
      <c r="D407" s="242" t="str">
        <f t="shared" si="146"/>
        <v>~380В</v>
      </c>
      <c r="E407" s="553" t="s">
        <v>211</v>
      </c>
      <c r="F407" s="554"/>
      <c r="G407" s="693"/>
      <c r="H407" s="228" t="s">
        <v>196</v>
      </c>
      <c r="I407" s="242">
        <v>4</v>
      </c>
      <c r="J407" s="556">
        <f t="shared" si="147"/>
        <v>1000</v>
      </c>
      <c r="K407" s="554"/>
      <c r="L407" s="555"/>
      <c r="M407" s="556">
        <v>0.5</v>
      </c>
      <c r="N407" s="556"/>
      <c r="O407" s="556"/>
      <c r="P407" s="678">
        <f t="shared" si="148"/>
        <v>2620</v>
      </c>
      <c r="Q407" s="678"/>
      <c r="R407" s="679">
        <f t="shared" si="149"/>
        <v>2050</v>
      </c>
      <c r="S407" s="680"/>
      <c r="T407" s="678">
        <f t="shared" si="150"/>
        <v>2460</v>
      </c>
      <c r="U407" s="678"/>
      <c r="V407" s="678">
        <f t="shared" si="151"/>
        <v>2140</v>
      </c>
      <c r="W407" s="678"/>
      <c r="X407" s="678">
        <f t="shared" si="152"/>
        <v>2070</v>
      </c>
      <c r="Y407" s="678"/>
      <c r="Z407" s="678">
        <f t="shared" si="153"/>
        <v>2370</v>
      </c>
      <c r="AA407" s="678"/>
      <c r="AB407" s="678">
        <f t="shared" si="154"/>
        <v>2430</v>
      </c>
      <c r="AC407" s="678"/>
      <c r="AD407" s="678">
        <f t="shared" si="155"/>
        <v>2210</v>
      </c>
      <c r="AE407" s="678"/>
      <c r="AF407" s="678">
        <f t="shared" si="156"/>
        <v>2390</v>
      </c>
      <c r="AG407" s="678"/>
      <c r="AH407" s="556">
        <f t="shared" si="157"/>
        <v>2280</v>
      </c>
      <c r="AI407" s="556"/>
      <c r="AJ407" s="144" t="s">
        <v>919</v>
      </c>
      <c r="AK407" s="145">
        <v>2280</v>
      </c>
    </row>
    <row r="408" spans="1:37" s="143" customFormat="1" ht="18" customHeight="1">
      <c r="A408" s="151">
        <f t="shared" si="158"/>
        <v>359</v>
      </c>
      <c r="B408" s="241" t="s">
        <v>193</v>
      </c>
      <c r="C408" s="369" t="s">
        <v>304</v>
      </c>
      <c r="D408" s="242" t="str">
        <f t="shared" si="146"/>
        <v>~380В</v>
      </c>
      <c r="E408" s="553" t="s">
        <v>211</v>
      </c>
      <c r="F408" s="554"/>
      <c r="G408" s="693"/>
      <c r="H408" s="228" t="s">
        <v>196</v>
      </c>
      <c r="I408" s="242">
        <v>2.5</v>
      </c>
      <c r="J408" s="556">
        <f t="shared" si="147"/>
        <v>1000</v>
      </c>
      <c r="K408" s="554"/>
      <c r="L408" s="555"/>
      <c r="M408" s="556">
        <v>0.5</v>
      </c>
      <c r="N408" s="556"/>
      <c r="O408" s="556"/>
      <c r="P408" s="678">
        <f t="shared" si="148"/>
        <v>2870</v>
      </c>
      <c r="Q408" s="678"/>
      <c r="R408" s="679">
        <f t="shared" si="149"/>
        <v>2250</v>
      </c>
      <c r="S408" s="680"/>
      <c r="T408" s="678">
        <f t="shared" si="150"/>
        <v>2700</v>
      </c>
      <c r="U408" s="678"/>
      <c r="V408" s="678">
        <f t="shared" si="151"/>
        <v>2350</v>
      </c>
      <c r="W408" s="678"/>
      <c r="X408" s="678">
        <f t="shared" si="152"/>
        <v>2270</v>
      </c>
      <c r="Y408" s="678"/>
      <c r="Z408" s="678">
        <f t="shared" si="153"/>
        <v>2600</v>
      </c>
      <c r="AA408" s="678"/>
      <c r="AB408" s="678">
        <f t="shared" si="154"/>
        <v>2670</v>
      </c>
      <c r="AC408" s="678"/>
      <c r="AD408" s="678">
        <f t="shared" si="155"/>
        <v>2420</v>
      </c>
      <c r="AE408" s="678"/>
      <c r="AF408" s="678">
        <f t="shared" si="156"/>
        <v>2620</v>
      </c>
      <c r="AG408" s="678"/>
      <c r="AH408" s="556">
        <f t="shared" si="157"/>
        <v>2500</v>
      </c>
      <c r="AI408" s="556"/>
      <c r="AJ408" s="144" t="s">
        <v>919</v>
      </c>
      <c r="AK408" s="145">
        <v>2500</v>
      </c>
    </row>
    <row r="409" spans="1:37" s="143" customFormat="1" ht="18" customHeight="1">
      <c r="A409" s="151">
        <f t="shared" si="158"/>
        <v>360</v>
      </c>
      <c r="B409" s="241" t="s">
        <v>193</v>
      </c>
      <c r="C409" s="369" t="s">
        <v>273</v>
      </c>
      <c r="D409" s="242" t="str">
        <f t="shared" si="146"/>
        <v>~220В</v>
      </c>
      <c r="E409" s="553" t="s">
        <v>211</v>
      </c>
      <c r="F409" s="554"/>
      <c r="G409" s="693"/>
      <c r="H409" s="228" t="s">
        <v>218</v>
      </c>
      <c r="I409" s="242">
        <v>1.5</v>
      </c>
      <c r="J409" s="556">
        <f t="shared" si="147"/>
        <v>1000</v>
      </c>
      <c r="K409" s="554"/>
      <c r="L409" s="555"/>
      <c r="M409" s="556">
        <v>0.5</v>
      </c>
      <c r="N409" s="556"/>
      <c r="O409" s="556"/>
      <c r="P409" s="678" t="str">
        <f t="shared" si="148"/>
        <v>-</v>
      </c>
      <c r="Q409" s="678"/>
      <c r="R409" s="679" t="str">
        <f t="shared" si="149"/>
        <v>-</v>
      </c>
      <c r="S409" s="680"/>
      <c r="T409" s="678" t="str">
        <f t="shared" si="150"/>
        <v>-</v>
      </c>
      <c r="U409" s="678"/>
      <c r="V409" s="678">
        <f t="shared" si="151"/>
        <v>2720</v>
      </c>
      <c r="W409" s="678"/>
      <c r="X409" s="678" t="str">
        <f t="shared" si="152"/>
        <v>-</v>
      </c>
      <c r="Y409" s="678"/>
      <c r="Z409" s="678" t="str">
        <f t="shared" si="153"/>
        <v>-</v>
      </c>
      <c r="AA409" s="678"/>
      <c r="AB409" s="678">
        <f t="shared" si="154"/>
        <v>3100</v>
      </c>
      <c r="AC409" s="678"/>
      <c r="AD409" s="678" t="str">
        <f t="shared" si="155"/>
        <v>-</v>
      </c>
      <c r="AE409" s="678"/>
      <c r="AF409" s="678" t="str">
        <f t="shared" si="156"/>
        <v>-</v>
      </c>
      <c r="AG409" s="678"/>
      <c r="AH409" s="556">
        <f t="shared" si="157"/>
        <v>2900</v>
      </c>
      <c r="AI409" s="556"/>
      <c r="AJ409" s="144" t="s">
        <v>926</v>
      </c>
      <c r="AK409" s="145">
        <v>2900</v>
      </c>
    </row>
    <row r="410" spans="1:37" s="143" customFormat="1" ht="18" customHeight="1">
      <c r="A410" s="151">
        <f t="shared" si="158"/>
        <v>361</v>
      </c>
      <c r="B410" s="241" t="s">
        <v>193</v>
      </c>
      <c r="C410" s="369" t="s">
        <v>274</v>
      </c>
      <c r="D410" s="242" t="str">
        <f t="shared" si="146"/>
        <v>~220В</v>
      </c>
      <c r="E410" s="553" t="s">
        <v>211</v>
      </c>
      <c r="F410" s="554"/>
      <c r="G410" s="693"/>
      <c r="H410" s="228" t="s">
        <v>218</v>
      </c>
      <c r="I410" s="242">
        <v>2.5</v>
      </c>
      <c r="J410" s="556">
        <f t="shared" si="147"/>
        <v>1000</v>
      </c>
      <c r="K410" s="554"/>
      <c r="L410" s="555"/>
      <c r="M410" s="556">
        <v>0.5</v>
      </c>
      <c r="N410" s="556"/>
      <c r="O410" s="556"/>
      <c r="P410" s="678" t="str">
        <f t="shared" si="148"/>
        <v>-</v>
      </c>
      <c r="Q410" s="678"/>
      <c r="R410" s="679" t="str">
        <f t="shared" si="149"/>
        <v>-</v>
      </c>
      <c r="S410" s="680"/>
      <c r="T410" s="678" t="str">
        <f t="shared" si="150"/>
        <v>-</v>
      </c>
      <c r="U410" s="678"/>
      <c r="V410" s="678">
        <f t="shared" si="151"/>
        <v>1770</v>
      </c>
      <c r="W410" s="678"/>
      <c r="X410" s="678" t="str">
        <f t="shared" si="152"/>
        <v>-</v>
      </c>
      <c r="Y410" s="678"/>
      <c r="Z410" s="678" t="str">
        <f t="shared" si="153"/>
        <v>-</v>
      </c>
      <c r="AA410" s="678"/>
      <c r="AB410" s="678">
        <f t="shared" si="154"/>
        <v>2020</v>
      </c>
      <c r="AC410" s="678"/>
      <c r="AD410" s="678" t="str">
        <f t="shared" si="155"/>
        <v>-</v>
      </c>
      <c r="AE410" s="678"/>
      <c r="AF410" s="678" t="str">
        <f t="shared" si="156"/>
        <v>-</v>
      </c>
      <c r="AG410" s="678"/>
      <c r="AH410" s="556">
        <f t="shared" si="157"/>
        <v>1890</v>
      </c>
      <c r="AI410" s="556"/>
      <c r="AJ410" s="144" t="s">
        <v>926</v>
      </c>
      <c r="AK410" s="145">
        <v>1890</v>
      </c>
    </row>
    <row r="411" spans="1:37" s="143" customFormat="1" ht="18" customHeight="1">
      <c r="A411" s="151">
        <f t="shared" si="158"/>
        <v>362</v>
      </c>
      <c r="B411" s="241" t="s">
        <v>193</v>
      </c>
      <c r="C411" s="369" t="s">
        <v>355</v>
      </c>
      <c r="D411" s="242" t="str">
        <f t="shared" si="146"/>
        <v>~220В</v>
      </c>
      <c r="E411" s="553" t="s">
        <v>211</v>
      </c>
      <c r="F411" s="554"/>
      <c r="G411" s="693"/>
      <c r="H411" s="228" t="s">
        <v>218</v>
      </c>
      <c r="I411" s="242">
        <v>2.5</v>
      </c>
      <c r="J411" s="556">
        <f t="shared" si="147"/>
        <v>1000</v>
      </c>
      <c r="K411" s="554"/>
      <c r="L411" s="555"/>
      <c r="M411" s="556">
        <v>0.5</v>
      </c>
      <c r="N411" s="556"/>
      <c r="O411" s="556"/>
      <c r="P411" s="678" t="str">
        <f t="shared" si="148"/>
        <v>-</v>
      </c>
      <c r="Q411" s="678"/>
      <c r="R411" s="679" t="str">
        <f t="shared" si="149"/>
        <v>-</v>
      </c>
      <c r="S411" s="680"/>
      <c r="T411" s="678" t="str">
        <f t="shared" si="150"/>
        <v>-</v>
      </c>
      <c r="U411" s="678"/>
      <c r="V411" s="678" t="str">
        <f t="shared" si="151"/>
        <v>-</v>
      </c>
      <c r="W411" s="678"/>
      <c r="X411" s="678">
        <f t="shared" si="152"/>
        <v>1710</v>
      </c>
      <c r="Y411" s="678"/>
      <c r="Z411" s="678" t="str">
        <f t="shared" si="153"/>
        <v>-</v>
      </c>
      <c r="AA411" s="678"/>
      <c r="AB411" s="678" t="str">
        <f t="shared" si="154"/>
        <v>-</v>
      </c>
      <c r="AC411" s="678"/>
      <c r="AD411" s="678">
        <f t="shared" si="155"/>
        <v>1830</v>
      </c>
      <c r="AE411" s="678"/>
      <c r="AF411" s="678" t="str">
        <f t="shared" si="156"/>
        <v>-</v>
      </c>
      <c r="AG411" s="678"/>
      <c r="AH411" s="556">
        <f t="shared" si="157"/>
        <v>1890</v>
      </c>
      <c r="AI411" s="556"/>
      <c r="AJ411" s="144" t="s">
        <v>920</v>
      </c>
      <c r="AK411" s="145">
        <v>1890</v>
      </c>
    </row>
    <row r="412" spans="1:37" s="143" customFormat="1" ht="18" customHeight="1">
      <c r="A412" s="151">
        <f t="shared" si="158"/>
        <v>363</v>
      </c>
      <c r="B412" s="241" t="s">
        <v>193</v>
      </c>
      <c r="C412" s="369" t="s">
        <v>275</v>
      </c>
      <c r="D412" s="242" t="str">
        <f t="shared" si="146"/>
        <v>~220В</v>
      </c>
      <c r="E412" s="553" t="s">
        <v>211</v>
      </c>
      <c r="F412" s="554"/>
      <c r="G412" s="693"/>
      <c r="H412" s="228" t="s">
        <v>218</v>
      </c>
      <c r="I412" s="242">
        <v>2.5</v>
      </c>
      <c r="J412" s="556">
        <f t="shared" si="147"/>
        <v>1000</v>
      </c>
      <c r="K412" s="554"/>
      <c r="L412" s="555"/>
      <c r="M412" s="556">
        <v>0.5</v>
      </c>
      <c r="N412" s="556"/>
      <c r="O412" s="556"/>
      <c r="P412" s="678" t="str">
        <f t="shared" si="148"/>
        <v>-</v>
      </c>
      <c r="Q412" s="678"/>
      <c r="R412" s="679" t="str">
        <f t="shared" si="149"/>
        <v>-</v>
      </c>
      <c r="S412" s="680"/>
      <c r="T412" s="678" t="str">
        <f t="shared" si="150"/>
        <v>-</v>
      </c>
      <c r="U412" s="678"/>
      <c r="V412" s="678" t="str">
        <f t="shared" si="151"/>
        <v>-</v>
      </c>
      <c r="W412" s="678"/>
      <c r="X412" s="678" t="str">
        <f t="shared" si="152"/>
        <v>-</v>
      </c>
      <c r="Y412" s="678"/>
      <c r="Z412" s="678">
        <f t="shared" si="153"/>
        <v>1960</v>
      </c>
      <c r="AA412" s="678"/>
      <c r="AB412" s="678" t="str">
        <f t="shared" si="154"/>
        <v>-</v>
      </c>
      <c r="AC412" s="678"/>
      <c r="AD412" s="678" t="str">
        <f t="shared" si="155"/>
        <v>-</v>
      </c>
      <c r="AE412" s="678"/>
      <c r="AF412" s="678">
        <f t="shared" si="156"/>
        <v>1980</v>
      </c>
      <c r="AG412" s="678"/>
      <c r="AH412" s="556">
        <f t="shared" si="157"/>
        <v>1890</v>
      </c>
      <c r="AI412" s="556"/>
      <c r="AJ412" s="144" t="s">
        <v>927</v>
      </c>
      <c r="AK412" s="145">
        <v>1890</v>
      </c>
    </row>
    <row r="413" spans="1:37" s="143" customFormat="1" ht="18" customHeight="1">
      <c r="A413" s="151">
        <f t="shared" si="158"/>
        <v>364</v>
      </c>
      <c r="B413" s="241" t="s">
        <v>193</v>
      </c>
      <c r="C413" s="369" t="s">
        <v>356</v>
      </c>
      <c r="D413" s="242" t="str">
        <f t="shared" si="146"/>
        <v>~220В</v>
      </c>
      <c r="E413" s="553" t="s">
        <v>211</v>
      </c>
      <c r="F413" s="554"/>
      <c r="G413" s="693"/>
      <c r="H413" s="228" t="s">
        <v>218</v>
      </c>
      <c r="I413" s="242">
        <v>2.5</v>
      </c>
      <c r="J413" s="556">
        <f t="shared" si="147"/>
        <v>1000</v>
      </c>
      <c r="K413" s="554"/>
      <c r="L413" s="555"/>
      <c r="M413" s="556">
        <v>0.5</v>
      </c>
      <c r="N413" s="556"/>
      <c r="O413" s="556"/>
      <c r="P413" s="678" t="str">
        <f t="shared" si="148"/>
        <v>-</v>
      </c>
      <c r="Q413" s="678"/>
      <c r="R413" s="679" t="str">
        <f t="shared" si="149"/>
        <v>-</v>
      </c>
      <c r="S413" s="680"/>
      <c r="T413" s="678" t="str">
        <f t="shared" si="150"/>
        <v>-</v>
      </c>
      <c r="U413" s="678"/>
      <c r="V413" s="678">
        <f t="shared" si="151"/>
        <v>2280</v>
      </c>
      <c r="W413" s="678"/>
      <c r="X413" s="678" t="str">
        <f t="shared" si="152"/>
        <v>-</v>
      </c>
      <c r="Y413" s="678"/>
      <c r="Z413" s="678" t="str">
        <f t="shared" si="153"/>
        <v>-</v>
      </c>
      <c r="AA413" s="678"/>
      <c r="AB413" s="678">
        <f t="shared" si="154"/>
        <v>2600</v>
      </c>
      <c r="AC413" s="678"/>
      <c r="AD413" s="678" t="str">
        <f t="shared" si="155"/>
        <v>-</v>
      </c>
      <c r="AE413" s="678"/>
      <c r="AF413" s="678" t="str">
        <f t="shared" si="156"/>
        <v>-</v>
      </c>
      <c r="AG413" s="678"/>
      <c r="AH413" s="556">
        <f t="shared" si="157"/>
        <v>2430</v>
      </c>
      <c r="AI413" s="556"/>
      <c r="AJ413" s="144" t="s">
        <v>926</v>
      </c>
      <c r="AK413" s="145">
        <v>2435</v>
      </c>
    </row>
    <row r="414" spans="1:37" s="143" customFormat="1" ht="18" customHeight="1">
      <c r="A414" s="151">
        <f t="shared" si="158"/>
        <v>365</v>
      </c>
      <c r="B414" s="241" t="s">
        <v>193</v>
      </c>
      <c r="C414" s="369" t="s">
        <v>357</v>
      </c>
      <c r="D414" s="242" t="str">
        <f t="shared" si="146"/>
        <v>~380В</v>
      </c>
      <c r="E414" s="553" t="s">
        <v>211</v>
      </c>
      <c r="F414" s="554"/>
      <c r="G414" s="693"/>
      <c r="H414" s="228" t="s">
        <v>196</v>
      </c>
      <c r="I414" s="242">
        <v>2.5</v>
      </c>
      <c r="J414" s="556">
        <f t="shared" si="147"/>
        <v>1000</v>
      </c>
      <c r="K414" s="554"/>
      <c r="L414" s="555"/>
      <c r="M414" s="556">
        <v>0.5</v>
      </c>
      <c r="N414" s="556"/>
      <c r="O414" s="556"/>
      <c r="P414" s="678">
        <f t="shared" si="148"/>
        <v>2800</v>
      </c>
      <c r="Q414" s="678"/>
      <c r="R414" s="679">
        <f t="shared" si="149"/>
        <v>2190</v>
      </c>
      <c r="S414" s="680"/>
      <c r="T414" s="678">
        <f t="shared" si="150"/>
        <v>2620</v>
      </c>
      <c r="U414" s="678"/>
      <c r="V414" s="678">
        <f t="shared" si="151"/>
        <v>2280</v>
      </c>
      <c r="W414" s="678"/>
      <c r="X414" s="678">
        <f t="shared" si="152"/>
        <v>2210</v>
      </c>
      <c r="Y414" s="678"/>
      <c r="Z414" s="678">
        <f t="shared" si="153"/>
        <v>2530</v>
      </c>
      <c r="AA414" s="678"/>
      <c r="AB414" s="678">
        <f t="shared" si="154"/>
        <v>2600</v>
      </c>
      <c r="AC414" s="678"/>
      <c r="AD414" s="678">
        <f t="shared" si="155"/>
        <v>2360</v>
      </c>
      <c r="AE414" s="678"/>
      <c r="AF414" s="678">
        <f t="shared" si="156"/>
        <v>2550</v>
      </c>
      <c r="AG414" s="678"/>
      <c r="AH414" s="556">
        <f t="shared" si="157"/>
        <v>2430</v>
      </c>
      <c r="AI414" s="556"/>
      <c r="AJ414" s="144" t="s">
        <v>919</v>
      </c>
      <c r="AK414" s="145">
        <v>2435</v>
      </c>
    </row>
    <row r="415" spans="1:37" s="132" customFormat="1" ht="18" customHeight="1">
      <c r="A415" s="69" t="str">
        <f ca="1">'Протокол №503-2'!A297</f>
        <v>АВР</v>
      </c>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1"/>
      <c r="AJ415" s="133"/>
      <c r="AK415" s="83"/>
    </row>
    <row r="416" spans="1:37" s="143" customFormat="1" ht="18" customHeight="1">
      <c r="A416" s="151">
        <v>366</v>
      </c>
      <c r="B416" s="691" t="s">
        <v>276</v>
      </c>
      <c r="C416" s="692"/>
      <c r="D416" s="242" t="str">
        <f>IF(AJ416="АВС","~380В","~220В")</f>
        <v>~380В</v>
      </c>
      <c r="E416" s="553" t="s">
        <v>211</v>
      </c>
      <c r="F416" s="554"/>
      <c r="G416" s="693"/>
      <c r="H416" s="228" t="s">
        <v>196</v>
      </c>
      <c r="I416" s="242">
        <v>35</v>
      </c>
      <c r="J416" s="556">
        <f>IF(I416&gt;16,2500,1000)</f>
        <v>2500</v>
      </c>
      <c r="K416" s="554"/>
      <c r="L416" s="555"/>
      <c r="M416" s="556">
        <v>0.5</v>
      </c>
      <c r="N416" s="556"/>
      <c r="O416" s="556"/>
      <c r="P416" s="678">
        <f>IF(AJ416="АВС",TRUNC((AK416+AK416*15/100)/10,0)*10,"-")</f>
        <v>3830</v>
      </c>
      <c r="Q416" s="678"/>
      <c r="R416" s="679">
        <f>IF(AJ416="АВС",TRUNC((AK416-AK416*10/100)/10,0)*10,"-")</f>
        <v>2990</v>
      </c>
      <c r="S416" s="680"/>
      <c r="T416" s="678">
        <f>IF(AJ416="АВС",TRUNC((AK416+AK416*8/100)/10,0)*10,"-")</f>
        <v>3590</v>
      </c>
      <c r="U416" s="678"/>
      <c r="V416" s="678">
        <f>IF(OR(AJ416="АВС",AJ416="А"),TRUNC((AK416-AK416*6/100)/10,0)*10,"-")</f>
        <v>3130</v>
      </c>
      <c r="W416" s="678"/>
      <c r="X416" s="678">
        <f>IF(OR(AJ416="АВС",AJ416="В"),TRUNC((AK416-AK416*9/100)/10,0)*10,"-")</f>
        <v>3030</v>
      </c>
      <c r="Y416" s="678"/>
      <c r="Z416" s="678">
        <f>IF(OR(AJ416="АВС",AJ416="С"),TRUNC((AK416+AK416*4/100)/10,0)*10,"-")</f>
        <v>3460</v>
      </c>
      <c r="AA416" s="678"/>
      <c r="AB416" s="678">
        <f>IF(OR(AJ416="АВС",AJ416="А"),TRUNC((AK416+AK416*7/100)/10,0)*10,"-")</f>
        <v>3560</v>
      </c>
      <c r="AC416" s="678"/>
      <c r="AD416" s="678">
        <f>IF(OR(AJ416="АВС",AJ416="В"),TRUNC((AK416-AK416*3/100)/10,0)*10,"-")</f>
        <v>3230</v>
      </c>
      <c r="AE416" s="678"/>
      <c r="AF416" s="678">
        <f>IF(OR(AJ416="АВС",AJ416="С"),TRUNC((AK416+AK416*5/100)/10,0)*10,"-")</f>
        <v>3490</v>
      </c>
      <c r="AG416" s="678"/>
      <c r="AH416" s="556">
        <f>TRUNC(AK416/10,0)*10</f>
        <v>3330</v>
      </c>
      <c r="AI416" s="556"/>
      <c r="AJ416" s="144" t="s">
        <v>919</v>
      </c>
      <c r="AK416" s="145">
        <v>3333</v>
      </c>
    </row>
    <row r="417" spans="1:37" s="143" customFormat="1" ht="18" customHeight="1">
      <c r="A417" s="151">
        <f ca="1">A416+1</f>
        <v>367</v>
      </c>
      <c r="B417" s="691" t="s">
        <v>277</v>
      </c>
      <c r="C417" s="692"/>
      <c r="D417" s="242" t="str">
        <f>IF(AJ417="АВС","~380В","~220В")</f>
        <v>~380В</v>
      </c>
      <c r="E417" s="553" t="s">
        <v>211</v>
      </c>
      <c r="F417" s="554"/>
      <c r="G417" s="693"/>
      <c r="H417" s="228" t="s">
        <v>208</v>
      </c>
      <c r="I417" s="242">
        <v>10</v>
      </c>
      <c r="J417" s="556">
        <f>IF(I417&gt;16,2500,1000)</f>
        <v>1000</v>
      </c>
      <c r="K417" s="554"/>
      <c r="L417" s="555"/>
      <c r="M417" s="556">
        <v>0.5</v>
      </c>
      <c r="N417" s="556"/>
      <c r="O417" s="556"/>
      <c r="P417" s="678">
        <f>IF(AJ417="АВС",TRUNC((AK417+AK417*15/100)/10,0)*10,"-")</f>
        <v>3430</v>
      </c>
      <c r="Q417" s="678"/>
      <c r="R417" s="679">
        <f>IF(AJ417="АВС",TRUNC((AK417-AK417*10/100)/10,0)*10,"-")</f>
        <v>2680</v>
      </c>
      <c r="S417" s="680"/>
      <c r="T417" s="678">
        <f>IF(AJ417="АВС",TRUNC((AK417+AK417*8/100)/10,0)*10,"-")</f>
        <v>3220</v>
      </c>
      <c r="U417" s="678"/>
      <c r="V417" s="678">
        <f>IF(OR(AJ417="АВС",AJ417="А"),TRUNC((AK417-AK417*6/100)/10,0)*10,"-")</f>
        <v>2800</v>
      </c>
      <c r="W417" s="678"/>
      <c r="X417" s="678">
        <f>IF(OR(AJ417="АВС",AJ417="В"),TRUNC((AK417-AK417*9/100)/10,0)*10,"-")</f>
        <v>2710</v>
      </c>
      <c r="Y417" s="678"/>
      <c r="Z417" s="678">
        <f>IF(OR(AJ417="АВС",AJ417="С"),TRUNC((AK417+AK417*4/100)/10,0)*10,"-")</f>
        <v>3100</v>
      </c>
      <c r="AA417" s="678"/>
      <c r="AB417" s="678" t="s">
        <v>1064</v>
      </c>
      <c r="AC417" s="678"/>
      <c r="AD417" s="678" t="s">
        <v>1064</v>
      </c>
      <c r="AE417" s="678"/>
      <c r="AF417" s="678" t="s">
        <v>1064</v>
      </c>
      <c r="AG417" s="678"/>
      <c r="AH417" s="678" t="s">
        <v>1064</v>
      </c>
      <c r="AI417" s="678"/>
      <c r="AJ417" s="144" t="s">
        <v>919</v>
      </c>
      <c r="AK417" s="145">
        <v>2983</v>
      </c>
    </row>
    <row r="418" spans="1:37" s="132" customFormat="1" ht="18" customHeight="1">
      <c r="A418" s="69" t="str">
        <f ca="1">'Протокол №503-2'!A363</f>
        <v>УЭРМ-4 (1 этаж)</v>
      </c>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1"/>
      <c r="AJ418" s="53"/>
      <c r="AK418" s="439"/>
    </row>
    <row r="419" spans="1:37" s="143" customFormat="1" ht="18" customHeight="1">
      <c r="A419" s="151">
        <v>368</v>
      </c>
      <c r="B419" s="691" t="s">
        <v>278</v>
      </c>
      <c r="C419" s="692"/>
      <c r="D419" s="242" t="str">
        <f>IF(AJ419="АВС","~380В","~220В")</f>
        <v>~380В</v>
      </c>
      <c r="E419" s="553" t="s">
        <v>212</v>
      </c>
      <c r="F419" s="554"/>
      <c r="G419" s="693"/>
      <c r="H419" s="228" t="s">
        <v>196</v>
      </c>
      <c r="I419" s="242">
        <v>4</v>
      </c>
      <c r="J419" s="556">
        <f>IF(I419&gt;16,2500,1000)</f>
        <v>1000</v>
      </c>
      <c r="K419" s="554"/>
      <c r="L419" s="555"/>
      <c r="M419" s="556">
        <v>0.5</v>
      </c>
      <c r="N419" s="556"/>
      <c r="O419" s="556"/>
      <c r="P419" s="678">
        <f>IF(AJ419="АВС",TRUNC((AK419+AK419*15/100)/10,0)*10,"-")</f>
        <v>3010</v>
      </c>
      <c r="Q419" s="678"/>
      <c r="R419" s="679">
        <f>IF(AJ419="АВС",TRUNC((AK419-AK419*10/100)/10,0)*10,"-")</f>
        <v>2350</v>
      </c>
      <c r="S419" s="680"/>
      <c r="T419" s="678">
        <f>IF(AJ419="АВС",TRUNC((AK419+AK419*8/100)/10,0)*10,"-")</f>
        <v>2820</v>
      </c>
      <c r="U419" s="678"/>
      <c r="V419" s="678">
        <f>IF(OR(AJ419="АВС",AJ419="А"),TRUNC((AK419-AK419*6/100)/10,0)*10,"-")</f>
        <v>2460</v>
      </c>
      <c r="W419" s="678"/>
      <c r="X419" s="678">
        <f>IF(OR(AJ419="АВС",AJ419="В"),TRUNC((AK419-AK419*9/100)/10,0)*10,"-")</f>
        <v>2380</v>
      </c>
      <c r="Y419" s="678"/>
      <c r="Z419" s="678">
        <f>IF(OR(AJ419="АВС",AJ419="С"),TRUNC((AK419+AK419*4/100)/10,0)*10,"-")</f>
        <v>2720</v>
      </c>
      <c r="AA419" s="678"/>
      <c r="AB419" s="678">
        <f>IF(OR(AJ419="АВС",AJ419="А"),TRUNC((AK419+AK419*7/100)/10,0)*10,"-")</f>
        <v>2800</v>
      </c>
      <c r="AC419" s="678"/>
      <c r="AD419" s="678">
        <f>IF(OR(AJ419="АВС",AJ419="В"),TRUNC((AK419-AK419*3/100)/10,0)*10,"-")</f>
        <v>2540</v>
      </c>
      <c r="AE419" s="678"/>
      <c r="AF419" s="678">
        <f>IF(OR(AJ419="АВС",AJ419="С"),TRUNC((AK419+AK419*5/100)/10,0)*10,"-")</f>
        <v>2750</v>
      </c>
      <c r="AG419" s="678"/>
      <c r="AH419" s="556">
        <f>TRUNC(AK419/10,0)*10</f>
        <v>2620</v>
      </c>
      <c r="AI419" s="556"/>
      <c r="AJ419" s="144" t="s">
        <v>919</v>
      </c>
      <c r="AK419" s="145">
        <v>2620</v>
      </c>
    </row>
    <row r="420" spans="1:37" s="143" customFormat="1" ht="18" customHeight="1">
      <c r="A420" s="151">
        <f>A419+1</f>
        <v>369</v>
      </c>
      <c r="B420" s="691" t="s">
        <v>279</v>
      </c>
      <c r="C420" s="692"/>
      <c r="D420" s="242" t="str">
        <f>IF(AJ420="АВС","~380В","~220В")</f>
        <v>~380В</v>
      </c>
      <c r="E420" s="553" t="s">
        <v>212</v>
      </c>
      <c r="F420" s="554"/>
      <c r="G420" s="693"/>
      <c r="H420" s="228" t="s">
        <v>196</v>
      </c>
      <c r="I420" s="242">
        <v>4</v>
      </c>
      <c r="J420" s="556">
        <f>IF(I420&gt;16,2500,1000)</f>
        <v>1000</v>
      </c>
      <c r="K420" s="554"/>
      <c r="L420" s="555"/>
      <c r="M420" s="556">
        <v>0.5</v>
      </c>
      <c r="N420" s="556"/>
      <c r="O420" s="556"/>
      <c r="P420" s="678">
        <f>IF(AJ420="АВС",TRUNC((AK420+AK420*15/100)/10,0)*10,"-")</f>
        <v>2810</v>
      </c>
      <c r="Q420" s="678"/>
      <c r="R420" s="679">
        <f>IF(AJ420="АВС",TRUNC((AK420-AK420*10/100)/10,0)*10,"-")</f>
        <v>2200</v>
      </c>
      <c r="S420" s="680"/>
      <c r="T420" s="678">
        <f>IF(AJ420="АВС",TRUNC((AK420+AK420*8/100)/10,0)*10,"-")</f>
        <v>2640</v>
      </c>
      <c r="U420" s="678"/>
      <c r="V420" s="678">
        <f>IF(OR(AJ420="АВС",AJ420="А"),TRUNC((AK420-AK420*6/100)/10,0)*10,"-")</f>
        <v>2300</v>
      </c>
      <c r="W420" s="678"/>
      <c r="X420" s="678">
        <f>IF(OR(AJ420="АВС",AJ420="В"),TRUNC((AK420-AK420*9/100)/10,0)*10,"-")</f>
        <v>2220</v>
      </c>
      <c r="Y420" s="678"/>
      <c r="Z420" s="678">
        <f>IF(OR(AJ420="АВС",AJ420="С"),TRUNC((AK420+AK420*4/100)/10,0)*10,"-")</f>
        <v>2540</v>
      </c>
      <c r="AA420" s="678"/>
      <c r="AB420" s="678">
        <f>IF(OR(AJ420="АВС",AJ420="А"),TRUNC((AK420+AK420*7/100)/10,0)*10,"-")</f>
        <v>2620</v>
      </c>
      <c r="AC420" s="678"/>
      <c r="AD420" s="678">
        <f>IF(OR(AJ420="АВС",AJ420="В"),TRUNC((AK420-AK420*3/100)/10,0)*10,"-")</f>
        <v>2370</v>
      </c>
      <c r="AE420" s="678"/>
      <c r="AF420" s="678">
        <f>IF(OR(AJ420="АВС",AJ420="С"),TRUNC((AK420+AK420*5/100)/10,0)*10,"-")</f>
        <v>2570</v>
      </c>
      <c r="AG420" s="678"/>
      <c r="AH420" s="556">
        <f>TRUNC(AK420/10,0)*10</f>
        <v>2450</v>
      </c>
      <c r="AI420" s="556"/>
      <c r="AJ420" s="144" t="s">
        <v>919</v>
      </c>
      <c r="AK420" s="145">
        <v>2450</v>
      </c>
    </row>
    <row r="421" spans="1:37" s="143" customFormat="1" ht="18" customHeight="1">
      <c r="A421" s="151">
        <f>A420+1</f>
        <v>370</v>
      </c>
      <c r="B421" s="691" t="s">
        <v>280</v>
      </c>
      <c r="C421" s="692"/>
      <c r="D421" s="242" t="str">
        <f>IF(AJ421="АВС","~380В","~220В")</f>
        <v>~380В</v>
      </c>
      <c r="E421" s="553" t="s">
        <v>212</v>
      </c>
      <c r="F421" s="554"/>
      <c r="G421" s="693"/>
      <c r="H421" s="228" t="s">
        <v>196</v>
      </c>
      <c r="I421" s="242">
        <v>4</v>
      </c>
      <c r="J421" s="556">
        <f>IF(I421&gt;16,2500,1000)</f>
        <v>1000</v>
      </c>
      <c r="K421" s="554"/>
      <c r="L421" s="555"/>
      <c r="M421" s="556">
        <v>0.5</v>
      </c>
      <c r="N421" s="556"/>
      <c r="O421" s="556"/>
      <c r="P421" s="678">
        <f>IF(AJ421="АВС",TRUNC((AK421+AK421*15/100)/10,0)*10,"-")</f>
        <v>2640</v>
      </c>
      <c r="Q421" s="678"/>
      <c r="R421" s="679">
        <f>IF(AJ421="АВС",TRUNC((AK421-AK421*10/100)/10,0)*10,"-")</f>
        <v>2070</v>
      </c>
      <c r="S421" s="680"/>
      <c r="T421" s="678">
        <f>IF(AJ421="АВС",TRUNC((AK421+AK421*8/100)/10,0)*10,"-")</f>
        <v>2480</v>
      </c>
      <c r="U421" s="678"/>
      <c r="V421" s="678">
        <f>IF(OR(AJ421="АВС",AJ421="А"),TRUNC((AK421-AK421*6/100)/10,0)*10,"-")</f>
        <v>2160</v>
      </c>
      <c r="W421" s="678"/>
      <c r="X421" s="678">
        <f>IF(OR(AJ421="АВС",AJ421="В"),TRUNC((AK421-AK421*9/100)/10,0)*10,"-")</f>
        <v>2090</v>
      </c>
      <c r="Y421" s="678"/>
      <c r="Z421" s="678">
        <f>IF(OR(AJ421="АВС",AJ421="С"),TRUNC((AK421+AK421*4/100)/10,0)*10,"-")</f>
        <v>2390</v>
      </c>
      <c r="AA421" s="678"/>
      <c r="AB421" s="678">
        <f>IF(OR(AJ421="АВС",AJ421="А"),TRUNC((AK421+AK421*7/100)/10,0)*10,"-")</f>
        <v>2460</v>
      </c>
      <c r="AC421" s="678"/>
      <c r="AD421" s="678">
        <f>IF(OR(AJ421="АВС",AJ421="В"),TRUNC((AK421-AK421*3/100)/10,0)*10,"-")</f>
        <v>2230</v>
      </c>
      <c r="AE421" s="678"/>
      <c r="AF421" s="678">
        <f>IF(OR(AJ421="АВС",AJ421="С"),TRUNC((AK421+AK421*5/100)/10,0)*10,"-")</f>
        <v>2410</v>
      </c>
      <c r="AG421" s="678"/>
      <c r="AH421" s="556">
        <f>TRUNC(AK421/10,0)*10</f>
        <v>2300</v>
      </c>
      <c r="AI421" s="556"/>
      <c r="AJ421" s="144" t="s">
        <v>919</v>
      </c>
      <c r="AK421" s="145">
        <v>2300</v>
      </c>
    </row>
    <row r="422" spans="1:37" s="143" customFormat="1" ht="18" customHeight="1">
      <c r="A422" s="151">
        <f>A421+1</f>
        <v>371</v>
      </c>
      <c r="B422" s="691" t="s">
        <v>281</v>
      </c>
      <c r="C422" s="692"/>
      <c r="D422" s="242" t="str">
        <f>IF(AJ422="АВС","~380В","~220В")</f>
        <v>~380В</v>
      </c>
      <c r="E422" s="553" t="s">
        <v>212</v>
      </c>
      <c r="F422" s="554"/>
      <c r="G422" s="693"/>
      <c r="H422" s="228" t="s">
        <v>196</v>
      </c>
      <c r="I422" s="242">
        <v>4</v>
      </c>
      <c r="J422" s="556">
        <f>IF(I422&gt;16,2500,1000)</f>
        <v>1000</v>
      </c>
      <c r="K422" s="554"/>
      <c r="L422" s="555"/>
      <c r="M422" s="556">
        <v>0.5</v>
      </c>
      <c r="N422" s="556"/>
      <c r="O422" s="556"/>
      <c r="P422" s="678">
        <f>IF(AJ422="АВС",TRUNC((AK422+AK422*15/100)/10,0)*10,"-")</f>
        <v>2470</v>
      </c>
      <c r="Q422" s="678"/>
      <c r="R422" s="679">
        <f>IF(AJ422="АВС",TRUNC((AK422-AK422*10/100)/10,0)*10,"-")</f>
        <v>1930</v>
      </c>
      <c r="S422" s="680"/>
      <c r="T422" s="678">
        <f>IF(AJ422="АВС",TRUNC((AK422+AK422*8/100)/10,0)*10,"-")</f>
        <v>2320</v>
      </c>
      <c r="U422" s="678"/>
      <c r="V422" s="678">
        <f>IF(OR(AJ422="АВС",AJ422="А"),TRUNC((AK422-AK422*6/100)/10,0)*10,"-")</f>
        <v>2020</v>
      </c>
      <c r="W422" s="678"/>
      <c r="X422" s="678">
        <f>IF(OR(AJ422="АВС",AJ422="В"),TRUNC((AK422-AK422*9/100)/10,0)*10,"-")</f>
        <v>1950</v>
      </c>
      <c r="Y422" s="678"/>
      <c r="Z422" s="678">
        <f>IF(OR(AJ422="АВС",AJ422="С"),TRUNC((AK422+AK422*4/100)/10,0)*10,"-")</f>
        <v>2230</v>
      </c>
      <c r="AA422" s="678"/>
      <c r="AB422" s="678">
        <f>IF(OR(AJ422="АВС",AJ422="А"),TRUNC((AK422+AK422*7/100)/10,0)*10,"-")</f>
        <v>2300</v>
      </c>
      <c r="AC422" s="678"/>
      <c r="AD422" s="678">
        <f>IF(OR(AJ422="АВС",AJ422="В"),TRUNC((AK422-AK422*3/100)/10,0)*10,"-")</f>
        <v>2080</v>
      </c>
      <c r="AE422" s="678"/>
      <c r="AF422" s="678">
        <f>IF(OR(AJ422="АВС",AJ422="С"),TRUNC((AK422+AK422*5/100)/10,0)*10,"-")</f>
        <v>2250</v>
      </c>
      <c r="AG422" s="678"/>
      <c r="AH422" s="556">
        <f>TRUNC(AK422/10,0)*10</f>
        <v>2150</v>
      </c>
      <c r="AI422" s="556"/>
      <c r="AJ422" s="144" t="s">
        <v>919</v>
      </c>
      <c r="AK422" s="145">
        <v>2152</v>
      </c>
    </row>
    <row r="423" spans="1:37" s="132" customFormat="1" ht="18" customHeight="1">
      <c r="A423" s="69" t="str">
        <f ca="1">'Протокол №503-2'!A368</f>
        <v>УЭРМ-5 (2÷22 этажи)</v>
      </c>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1"/>
      <c r="AJ423" s="133"/>
      <c r="AK423" s="83"/>
    </row>
    <row r="424" spans="1:37" s="143" customFormat="1" ht="18" customHeight="1">
      <c r="A424" s="151">
        <v>372</v>
      </c>
      <c r="B424" s="691" t="s">
        <v>278</v>
      </c>
      <c r="C424" s="692"/>
      <c r="D424" s="242" t="str">
        <f t="shared" ref="D424:D455" si="159">IF(AJ424="АВС","~380В","~220В")</f>
        <v>~380В</v>
      </c>
      <c r="E424" s="553" t="s">
        <v>212</v>
      </c>
      <c r="F424" s="554"/>
      <c r="G424" s="693"/>
      <c r="H424" s="228" t="s">
        <v>196</v>
      </c>
      <c r="I424" s="242">
        <v>4</v>
      </c>
      <c r="J424" s="556">
        <f t="shared" ref="J424:J455" si="160">IF(I424&gt;16,2500,1000)</f>
        <v>1000</v>
      </c>
      <c r="K424" s="554"/>
      <c r="L424" s="555"/>
      <c r="M424" s="556">
        <v>0.5</v>
      </c>
      <c r="N424" s="556"/>
      <c r="O424" s="556"/>
      <c r="P424" s="678">
        <f t="shared" ref="P424:P455" si="161">IF(AJ424="АВС",TRUNC((AK424+AK424*15/100)/10,0)*10,"-")</f>
        <v>2460</v>
      </c>
      <c r="Q424" s="678"/>
      <c r="R424" s="679">
        <f t="shared" ref="R424:R455" si="162">IF(AJ424="АВС",TRUNC((AK424-AK424*10/100)/10,0)*10,"-")</f>
        <v>1920</v>
      </c>
      <c r="S424" s="680"/>
      <c r="T424" s="678">
        <f t="shared" ref="T424:T455" si="163">IF(AJ424="АВС",TRUNC((AK424+AK424*8/100)/10,0)*10,"-")</f>
        <v>2310</v>
      </c>
      <c r="U424" s="678"/>
      <c r="V424" s="678">
        <f t="shared" ref="V424:V455" si="164">IF(OR(AJ424="АВС",AJ424="А"),TRUNC((AK424-AK424*6/100)/10,0)*10,"-")</f>
        <v>2010</v>
      </c>
      <c r="W424" s="678"/>
      <c r="X424" s="678">
        <f t="shared" ref="X424:X455" si="165">IF(OR(AJ424="АВС",AJ424="В"),TRUNC((AK424-AK424*9/100)/10,0)*10,"-")</f>
        <v>1940</v>
      </c>
      <c r="Y424" s="678"/>
      <c r="Z424" s="678">
        <f t="shared" ref="Z424:Z455" si="166">IF(OR(AJ424="АВС",AJ424="С"),TRUNC((AK424+AK424*4/100)/10,0)*10,"-")</f>
        <v>2220</v>
      </c>
      <c r="AA424" s="678"/>
      <c r="AB424" s="678">
        <f t="shared" ref="AB424:AB455" si="167">IF(OR(AJ424="АВС",AJ424="А"),TRUNC((AK424+AK424*7/100)/10,0)*10,"-")</f>
        <v>2290</v>
      </c>
      <c r="AC424" s="678"/>
      <c r="AD424" s="678">
        <f t="shared" ref="AD424:AD455" si="168">IF(OR(AJ424="АВС",AJ424="В"),TRUNC((AK424-AK424*3/100)/10,0)*10,"-")</f>
        <v>2070</v>
      </c>
      <c r="AE424" s="678"/>
      <c r="AF424" s="678">
        <f t="shared" ref="AF424:AF455" si="169">IF(OR(AJ424="АВС",AJ424="С"),TRUNC((AK424+AK424*5/100)/10,0)*10,"-")</f>
        <v>2240</v>
      </c>
      <c r="AG424" s="678"/>
      <c r="AH424" s="556">
        <f t="shared" ref="AH424:AH455" si="170">TRUNC(AK424/10,0)*10</f>
        <v>2140</v>
      </c>
      <c r="AI424" s="556"/>
      <c r="AJ424" s="144" t="s">
        <v>919</v>
      </c>
      <c r="AK424" s="145">
        <v>2142</v>
      </c>
    </row>
    <row r="425" spans="1:37" s="143" customFormat="1" ht="18" customHeight="1">
      <c r="A425" s="151">
        <f t="shared" ref="A425:A456" si="171">A424+1</f>
        <v>373</v>
      </c>
      <c r="B425" s="691" t="s">
        <v>279</v>
      </c>
      <c r="C425" s="692"/>
      <c r="D425" s="242" t="str">
        <f t="shared" si="159"/>
        <v>~380В</v>
      </c>
      <c r="E425" s="553" t="s">
        <v>212</v>
      </c>
      <c r="F425" s="554"/>
      <c r="G425" s="693"/>
      <c r="H425" s="228" t="s">
        <v>196</v>
      </c>
      <c r="I425" s="242">
        <v>4</v>
      </c>
      <c r="J425" s="556">
        <f t="shared" si="160"/>
        <v>1000</v>
      </c>
      <c r="K425" s="554"/>
      <c r="L425" s="555"/>
      <c r="M425" s="556">
        <v>0.5</v>
      </c>
      <c r="N425" s="556"/>
      <c r="O425" s="556"/>
      <c r="P425" s="678">
        <f t="shared" si="161"/>
        <v>2710</v>
      </c>
      <c r="Q425" s="678"/>
      <c r="R425" s="679">
        <f t="shared" si="162"/>
        <v>2120</v>
      </c>
      <c r="S425" s="680"/>
      <c r="T425" s="678">
        <f t="shared" si="163"/>
        <v>2540</v>
      </c>
      <c r="U425" s="678"/>
      <c r="V425" s="678">
        <f t="shared" si="164"/>
        <v>2210</v>
      </c>
      <c r="W425" s="678"/>
      <c r="X425" s="678">
        <f t="shared" si="165"/>
        <v>2140</v>
      </c>
      <c r="Y425" s="678"/>
      <c r="Z425" s="678">
        <f t="shared" si="166"/>
        <v>2450</v>
      </c>
      <c r="AA425" s="678"/>
      <c r="AB425" s="678">
        <f t="shared" si="167"/>
        <v>2520</v>
      </c>
      <c r="AC425" s="678"/>
      <c r="AD425" s="678">
        <f t="shared" si="168"/>
        <v>2280</v>
      </c>
      <c r="AE425" s="678"/>
      <c r="AF425" s="678">
        <f t="shared" si="169"/>
        <v>2470</v>
      </c>
      <c r="AG425" s="678"/>
      <c r="AH425" s="556">
        <f t="shared" si="170"/>
        <v>2350</v>
      </c>
      <c r="AI425" s="556"/>
      <c r="AJ425" s="144" t="s">
        <v>919</v>
      </c>
      <c r="AK425" s="145">
        <v>2357</v>
      </c>
    </row>
    <row r="426" spans="1:37" s="143" customFormat="1" ht="18" customHeight="1">
      <c r="A426" s="151">
        <f t="shared" si="171"/>
        <v>374</v>
      </c>
      <c r="B426" s="691" t="s">
        <v>280</v>
      </c>
      <c r="C426" s="692"/>
      <c r="D426" s="242" t="str">
        <f t="shared" si="159"/>
        <v>~380В</v>
      </c>
      <c r="E426" s="553" t="s">
        <v>212</v>
      </c>
      <c r="F426" s="554"/>
      <c r="G426" s="693"/>
      <c r="H426" s="228" t="s">
        <v>196</v>
      </c>
      <c r="I426" s="242">
        <v>4</v>
      </c>
      <c r="J426" s="556">
        <f t="shared" si="160"/>
        <v>1000</v>
      </c>
      <c r="K426" s="554"/>
      <c r="L426" s="555"/>
      <c r="M426" s="556">
        <v>0.5</v>
      </c>
      <c r="N426" s="556"/>
      <c r="O426" s="556"/>
      <c r="P426" s="678">
        <f t="shared" si="161"/>
        <v>2360</v>
      </c>
      <c r="Q426" s="678"/>
      <c r="R426" s="679">
        <f t="shared" si="162"/>
        <v>1850</v>
      </c>
      <c r="S426" s="680"/>
      <c r="T426" s="678">
        <f t="shared" si="163"/>
        <v>2220</v>
      </c>
      <c r="U426" s="678"/>
      <c r="V426" s="678">
        <f t="shared" si="164"/>
        <v>1930</v>
      </c>
      <c r="W426" s="678"/>
      <c r="X426" s="678">
        <f t="shared" si="165"/>
        <v>1870</v>
      </c>
      <c r="Y426" s="678"/>
      <c r="Z426" s="678">
        <f t="shared" si="166"/>
        <v>2140</v>
      </c>
      <c r="AA426" s="678"/>
      <c r="AB426" s="678">
        <f t="shared" si="167"/>
        <v>2200</v>
      </c>
      <c r="AC426" s="678"/>
      <c r="AD426" s="678">
        <f t="shared" si="168"/>
        <v>1990</v>
      </c>
      <c r="AE426" s="678"/>
      <c r="AF426" s="678">
        <f t="shared" si="169"/>
        <v>2160</v>
      </c>
      <c r="AG426" s="678"/>
      <c r="AH426" s="556">
        <f t="shared" si="170"/>
        <v>2050</v>
      </c>
      <c r="AI426" s="556"/>
      <c r="AJ426" s="144" t="s">
        <v>919</v>
      </c>
      <c r="AK426" s="145">
        <v>2058</v>
      </c>
    </row>
    <row r="427" spans="1:37" s="143" customFormat="1" ht="18" customHeight="1">
      <c r="A427" s="151">
        <f t="shared" si="171"/>
        <v>375</v>
      </c>
      <c r="B427" s="691" t="s">
        <v>281</v>
      </c>
      <c r="C427" s="692"/>
      <c r="D427" s="242" t="str">
        <f t="shared" si="159"/>
        <v>~380В</v>
      </c>
      <c r="E427" s="553" t="s">
        <v>212</v>
      </c>
      <c r="F427" s="554"/>
      <c r="G427" s="693"/>
      <c r="H427" s="228" t="s">
        <v>196</v>
      </c>
      <c r="I427" s="242">
        <v>4</v>
      </c>
      <c r="J427" s="556">
        <f t="shared" si="160"/>
        <v>1000</v>
      </c>
      <c r="K427" s="554"/>
      <c r="L427" s="555"/>
      <c r="M427" s="556">
        <v>0.5</v>
      </c>
      <c r="N427" s="556"/>
      <c r="O427" s="556"/>
      <c r="P427" s="678">
        <f t="shared" si="161"/>
        <v>2820</v>
      </c>
      <c r="Q427" s="678"/>
      <c r="R427" s="679">
        <f t="shared" si="162"/>
        <v>2210</v>
      </c>
      <c r="S427" s="680"/>
      <c r="T427" s="678">
        <f t="shared" si="163"/>
        <v>2650</v>
      </c>
      <c r="U427" s="678"/>
      <c r="V427" s="678">
        <f t="shared" si="164"/>
        <v>2310</v>
      </c>
      <c r="W427" s="678"/>
      <c r="X427" s="678">
        <f t="shared" si="165"/>
        <v>2230</v>
      </c>
      <c r="Y427" s="678"/>
      <c r="Z427" s="678">
        <f t="shared" si="166"/>
        <v>2550</v>
      </c>
      <c r="AA427" s="678"/>
      <c r="AB427" s="678">
        <f t="shared" si="167"/>
        <v>2630</v>
      </c>
      <c r="AC427" s="678"/>
      <c r="AD427" s="678">
        <f t="shared" si="168"/>
        <v>2380</v>
      </c>
      <c r="AE427" s="678"/>
      <c r="AF427" s="678">
        <f t="shared" si="169"/>
        <v>2580</v>
      </c>
      <c r="AG427" s="678"/>
      <c r="AH427" s="556">
        <f t="shared" si="170"/>
        <v>2450</v>
      </c>
      <c r="AI427" s="556"/>
      <c r="AJ427" s="144" t="s">
        <v>919</v>
      </c>
      <c r="AK427" s="145">
        <v>2458</v>
      </c>
    </row>
    <row r="428" spans="1:37" s="143" customFormat="1" ht="18" customHeight="1">
      <c r="A428" s="151">
        <f t="shared" si="171"/>
        <v>376</v>
      </c>
      <c r="B428" s="691" t="s">
        <v>282</v>
      </c>
      <c r="C428" s="692"/>
      <c r="D428" s="242" t="str">
        <f t="shared" si="159"/>
        <v>~380В</v>
      </c>
      <c r="E428" s="553" t="s">
        <v>212</v>
      </c>
      <c r="F428" s="554"/>
      <c r="G428" s="693"/>
      <c r="H428" s="228" t="s">
        <v>196</v>
      </c>
      <c r="I428" s="242">
        <v>4</v>
      </c>
      <c r="J428" s="556">
        <f t="shared" si="160"/>
        <v>1000</v>
      </c>
      <c r="K428" s="554"/>
      <c r="L428" s="555"/>
      <c r="M428" s="556">
        <v>0.5</v>
      </c>
      <c r="N428" s="556"/>
      <c r="O428" s="556"/>
      <c r="P428" s="678">
        <f t="shared" si="161"/>
        <v>2310</v>
      </c>
      <c r="Q428" s="678"/>
      <c r="R428" s="679">
        <f t="shared" si="162"/>
        <v>1810</v>
      </c>
      <c r="S428" s="680"/>
      <c r="T428" s="678">
        <f t="shared" si="163"/>
        <v>2170</v>
      </c>
      <c r="U428" s="678"/>
      <c r="V428" s="678">
        <f t="shared" si="164"/>
        <v>1890</v>
      </c>
      <c r="W428" s="678"/>
      <c r="X428" s="678">
        <f t="shared" si="165"/>
        <v>1830</v>
      </c>
      <c r="Y428" s="678"/>
      <c r="Z428" s="678">
        <f t="shared" si="166"/>
        <v>2090</v>
      </c>
      <c r="AA428" s="678"/>
      <c r="AB428" s="678">
        <f t="shared" si="167"/>
        <v>2150</v>
      </c>
      <c r="AC428" s="678"/>
      <c r="AD428" s="678">
        <f t="shared" si="168"/>
        <v>1950</v>
      </c>
      <c r="AE428" s="678"/>
      <c r="AF428" s="678">
        <f t="shared" si="169"/>
        <v>2110</v>
      </c>
      <c r="AG428" s="678"/>
      <c r="AH428" s="556">
        <f t="shared" si="170"/>
        <v>2010</v>
      </c>
      <c r="AI428" s="556"/>
      <c r="AJ428" s="144" t="s">
        <v>919</v>
      </c>
      <c r="AK428" s="145">
        <v>2014</v>
      </c>
    </row>
    <row r="429" spans="1:37" s="143" customFormat="1" ht="18" customHeight="1">
      <c r="A429" s="151">
        <f t="shared" si="171"/>
        <v>377</v>
      </c>
      <c r="B429" s="691" t="s">
        <v>283</v>
      </c>
      <c r="C429" s="692"/>
      <c r="D429" s="242" t="str">
        <f t="shared" si="159"/>
        <v>~380В</v>
      </c>
      <c r="E429" s="553" t="s">
        <v>212</v>
      </c>
      <c r="F429" s="554"/>
      <c r="G429" s="693"/>
      <c r="H429" s="228" t="s">
        <v>196</v>
      </c>
      <c r="I429" s="242">
        <v>4</v>
      </c>
      <c r="J429" s="556">
        <f t="shared" si="160"/>
        <v>1000</v>
      </c>
      <c r="K429" s="554"/>
      <c r="L429" s="555"/>
      <c r="M429" s="556">
        <v>0.5</v>
      </c>
      <c r="N429" s="556"/>
      <c r="O429" s="556"/>
      <c r="P429" s="678">
        <f t="shared" si="161"/>
        <v>2420</v>
      </c>
      <c r="Q429" s="678"/>
      <c r="R429" s="679">
        <f t="shared" si="162"/>
        <v>1890</v>
      </c>
      <c r="S429" s="680"/>
      <c r="T429" s="678">
        <f t="shared" si="163"/>
        <v>2270</v>
      </c>
      <c r="U429" s="678"/>
      <c r="V429" s="678">
        <f t="shared" si="164"/>
        <v>1980</v>
      </c>
      <c r="W429" s="678"/>
      <c r="X429" s="678">
        <f t="shared" si="165"/>
        <v>1920</v>
      </c>
      <c r="Y429" s="678"/>
      <c r="Z429" s="678">
        <f t="shared" si="166"/>
        <v>2190</v>
      </c>
      <c r="AA429" s="678"/>
      <c r="AB429" s="678">
        <f t="shared" si="167"/>
        <v>2250</v>
      </c>
      <c r="AC429" s="678"/>
      <c r="AD429" s="678">
        <f t="shared" si="168"/>
        <v>2040</v>
      </c>
      <c r="AE429" s="678"/>
      <c r="AF429" s="678">
        <f t="shared" si="169"/>
        <v>2210</v>
      </c>
      <c r="AG429" s="678"/>
      <c r="AH429" s="556">
        <f t="shared" si="170"/>
        <v>2110</v>
      </c>
      <c r="AI429" s="556"/>
      <c r="AJ429" s="144" t="s">
        <v>919</v>
      </c>
      <c r="AK429" s="145">
        <v>2111</v>
      </c>
    </row>
    <row r="430" spans="1:37" s="143" customFormat="1" ht="18" customHeight="1">
      <c r="A430" s="151">
        <f t="shared" si="171"/>
        <v>378</v>
      </c>
      <c r="B430" s="691" t="s">
        <v>284</v>
      </c>
      <c r="C430" s="692"/>
      <c r="D430" s="242" t="str">
        <f t="shared" si="159"/>
        <v>~380В</v>
      </c>
      <c r="E430" s="553" t="s">
        <v>212</v>
      </c>
      <c r="F430" s="554"/>
      <c r="G430" s="693"/>
      <c r="H430" s="228" t="s">
        <v>196</v>
      </c>
      <c r="I430" s="242">
        <v>4</v>
      </c>
      <c r="J430" s="556">
        <f t="shared" si="160"/>
        <v>1000</v>
      </c>
      <c r="K430" s="554"/>
      <c r="L430" s="555"/>
      <c r="M430" s="556">
        <v>0.5</v>
      </c>
      <c r="N430" s="556"/>
      <c r="O430" s="556"/>
      <c r="P430" s="678">
        <f t="shared" si="161"/>
        <v>2680</v>
      </c>
      <c r="Q430" s="678"/>
      <c r="R430" s="679">
        <f t="shared" si="162"/>
        <v>2090</v>
      </c>
      <c r="S430" s="680"/>
      <c r="T430" s="678">
        <f t="shared" si="163"/>
        <v>2510</v>
      </c>
      <c r="U430" s="678"/>
      <c r="V430" s="678">
        <f t="shared" si="164"/>
        <v>2190</v>
      </c>
      <c r="W430" s="678"/>
      <c r="X430" s="678">
        <f t="shared" si="165"/>
        <v>2120</v>
      </c>
      <c r="Y430" s="678"/>
      <c r="Z430" s="678">
        <f t="shared" si="166"/>
        <v>2420</v>
      </c>
      <c r="AA430" s="678"/>
      <c r="AB430" s="678">
        <f t="shared" si="167"/>
        <v>2490</v>
      </c>
      <c r="AC430" s="678"/>
      <c r="AD430" s="678">
        <f t="shared" si="168"/>
        <v>2260</v>
      </c>
      <c r="AE430" s="678"/>
      <c r="AF430" s="678">
        <f t="shared" si="169"/>
        <v>2440</v>
      </c>
      <c r="AG430" s="678"/>
      <c r="AH430" s="556">
        <f t="shared" si="170"/>
        <v>2330</v>
      </c>
      <c r="AI430" s="556"/>
      <c r="AJ430" s="144" t="s">
        <v>919</v>
      </c>
      <c r="AK430" s="145">
        <v>2333</v>
      </c>
    </row>
    <row r="431" spans="1:37" s="143" customFormat="1" ht="18" customHeight="1">
      <c r="A431" s="151">
        <f t="shared" si="171"/>
        <v>379</v>
      </c>
      <c r="B431" s="691" t="s">
        <v>285</v>
      </c>
      <c r="C431" s="692"/>
      <c r="D431" s="242" t="str">
        <f t="shared" si="159"/>
        <v>~380В</v>
      </c>
      <c r="E431" s="553" t="s">
        <v>212</v>
      </c>
      <c r="F431" s="554"/>
      <c r="G431" s="693"/>
      <c r="H431" s="228" t="s">
        <v>196</v>
      </c>
      <c r="I431" s="242">
        <v>4</v>
      </c>
      <c r="J431" s="556">
        <f t="shared" si="160"/>
        <v>1000</v>
      </c>
      <c r="K431" s="554"/>
      <c r="L431" s="555"/>
      <c r="M431" s="556">
        <v>0.5</v>
      </c>
      <c r="N431" s="556"/>
      <c r="O431" s="556"/>
      <c r="P431" s="678">
        <f t="shared" si="161"/>
        <v>2810</v>
      </c>
      <c r="Q431" s="678"/>
      <c r="R431" s="679">
        <f t="shared" si="162"/>
        <v>2190</v>
      </c>
      <c r="S431" s="680"/>
      <c r="T431" s="678">
        <f t="shared" si="163"/>
        <v>2630</v>
      </c>
      <c r="U431" s="678"/>
      <c r="V431" s="678">
        <f t="shared" si="164"/>
        <v>2290</v>
      </c>
      <c r="W431" s="678"/>
      <c r="X431" s="678">
        <f t="shared" si="165"/>
        <v>2220</v>
      </c>
      <c r="Y431" s="678"/>
      <c r="Z431" s="678">
        <f t="shared" si="166"/>
        <v>2540</v>
      </c>
      <c r="AA431" s="678"/>
      <c r="AB431" s="678">
        <f t="shared" si="167"/>
        <v>2610</v>
      </c>
      <c r="AC431" s="678"/>
      <c r="AD431" s="678">
        <f t="shared" si="168"/>
        <v>2370</v>
      </c>
      <c r="AE431" s="678"/>
      <c r="AF431" s="678">
        <f t="shared" si="169"/>
        <v>2560</v>
      </c>
      <c r="AG431" s="678"/>
      <c r="AH431" s="556">
        <f t="shared" si="170"/>
        <v>2440</v>
      </c>
      <c r="AI431" s="556"/>
      <c r="AJ431" s="144" t="s">
        <v>919</v>
      </c>
      <c r="AK431" s="145">
        <v>2444</v>
      </c>
    </row>
    <row r="432" spans="1:37" s="143" customFormat="1" ht="18" customHeight="1">
      <c r="A432" s="151">
        <f t="shared" si="171"/>
        <v>380</v>
      </c>
      <c r="B432" s="691" t="s">
        <v>286</v>
      </c>
      <c r="C432" s="692"/>
      <c r="D432" s="242" t="str">
        <f t="shared" si="159"/>
        <v>~380В</v>
      </c>
      <c r="E432" s="553" t="s">
        <v>212</v>
      </c>
      <c r="F432" s="554"/>
      <c r="G432" s="693"/>
      <c r="H432" s="228" t="s">
        <v>196</v>
      </c>
      <c r="I432" s="242">
        <v>4</v>
      </c>
      <c r="J432" s="556">
        <f t="shared" si="160"/>
        <v>1000</v>
      </c>
      <c r="K432" s="554"/>
      <c r="L432" s="555"/>
      <c r="M432" s="556">
        <v>0.5</v>
      </c>
      <c r="N432" s="556"/>
      <c r="O432" s="556"/>
      <c r="P432" s="678">
        <f t="shared" si="161"/>
        <v>2930</v>
      </c>
      <c r="Q432" s="678"/>
      <c r="R432" s="679">
        <f t="shared" si="162"/>
        <v>2290</v>
      </c>
      <c r="S432" s="680"/>
      <c r="T432" s="678">
        <f t="shared" si="163"/>
        <v>2750</v>
      </c>
      <c r="U432" s="678"/>
      <c r="V432" s="678">
        <f t="shared" si="164"/>
        <v>2400</v>
      </c>
      <c r="W432" s="678"/>
      <c r="X432" s="678">
        <f t="shared" si="165"/>
        <v>2320</v>
      </c>
      <c r="Y432" s="678"/>
      <c r="Z432" s="678">
        <f t="shared" si="166"/>
        <v>2650</v>
      </c>
      <c r="AA432" s="678"/>
      <c r="AB432" s="678">
        <f t="shared" si="167"/>
        <v>2730</v>
      </c>
      <c r="AC432" s="678"/>
      <c r="AD432" s="678">
        <f t="shared" si="168"/>
        <v>2470</v>
      </c>
      <c r="AE432" s="678"/>
      <c r="AF432" s="678">
        <f t="shared" si="169"/>
        <v>2680</v>
      </c>
      <c r="AG432" s="678"/>
      <c r="AH432" s="556">
        <f t="shared" si="170"/>
        <v>2550</v>
      </c>
      <c r="AI432" s="556"/>
      <c r="AJ432" s="144" t="s">
        <v>919</v>
      </c>
      <c r="AK432" s="145">
        <v>2555</v>
      </c>
    </row>
    <row r="433" spans="1:37" s="143" customFormat="1" ht="18" customHeight="1">
      <c r="A433" s="151">
        <f t="shared" si="171"/>
        <v>381</v>
      </c>
      <c r="B433" s="691" t="s">
        <v>287</v>
      </c>
      <c r="C433" s="692"/>
      <c r="D433" s="242" t="str">
        <f t="shared" si="159"/>
        <v>~380В</v>
      </c>
      <c r="E433" s="553" t="s">
        <v>212</v>
      </c>
      <c r="F433" s="554"/>
      <c r="G433" s="693"/>
      <c r="H433" s="228" t="s">
        <v>196</v>
      </c>
      <c r="I433" s="242">
        <v>4</v>
      </c>
      <c r="J433" s="556">
        <f t="shared" si="160"/>
        <v>1000</v>
      </c>
      <c r="K433" s="554"/>
      <c r="L433" s="555"/>
      <c r="M433" s="556">
        <v>0.5</v>
      </c>
      <c r="N433" s="556"/>
      <c r="O433" s="556"/>
      <c r="P433" s="678">
        <f t="shared" si="161"/>
        <v>2470</v>
      </c>
      <c r="Q433" s="678"/>
      <c r="R433" s="679">
        <f t="shared" si="162"/>
        <v>1930</v>
      </c>
      <c r="S433" s="680"/>
      <c r="T433" s="678">
        <f t="shared" si="163"/>
        <v>2320</v>
      </c>
      <c r="U433" s="678"/>
      <c r="V433" s="678">
        <f t="shared" si="164"/>
        <v>2020</v>
      </c>
      <c r="W433" s="678"/>
      <c r="X433" s="678">
        <f t="shared" si="165"/>
        <v>1960</v>
      </c>
      <c r="Y433" s="678"/>
      <c r="Z433" s="678">
        <f t="shared" si="166"/>
        <v>2240</v>
      </c>
      <c r="AA433" s="678"/>
      <c r="AB433" s="678">
        <f t="shared" si="167"/>
        <v>2300</v>
      </c>
      <c r="AC433" s="678"/>
      <c r="AD433" s="678">
        <f t="shared" si="168"/>
        <v>2090</v>
      </c>
      <c r="AE433" s="678"/>
      <c r="AF433" s="678">
        <f t="shared" si="169"/>
        <v>2260</v>
      </c>
      <c r="AG433" s="678"/>
      <c r="AH433" s="556">
        <f t="shared" si="170"/>
        <v>2150</v>
      </c>
      <c r="AI433" s="556"/>
      <c r="AJ433" s="144" t="s">
        <v>919</v>
      </c>
      <c r="AK433" s="145">
        <v>2155</v>
      </c>
    </row>
    <row r="434" spans="1:37" s="143" customFormat="1" ht="18" customHeight="1">
      <c r="A434" s="151">
        <f t="shared" si="171"/>
        <v>382</v>
      </c>
      <c r="B434" s="691" t="s">
        <v>288</v>
      </c>
      <c r="C434" s="692"/>
      <c r="D434" s="242" t="str">
        <f t="shared" si="159"/>
        <v>~380В</v>
      </c>
      <c r="E434" s="553" t="s">
        <v>212</v>
      </c>
      <c r="F434" s="554"/>
      <c r="G434" s="693"/>
      <c r="H434" s="228" t="s">
        <v>196</v>
      </c>
      <c r="I434" s="242">
        <v>4</v>
      </c>
      <c r="J434" s="556">
        <f t="shared" si="160"/>
        <v>1000</v>
      </c>
      <c r="K434" s="554"/>
      <c r="L434" s="555"/>
      <c r="M434" s="556">
        <v>0.5</v>
      </c>
      <c r="N434" s="556"/>
      <c r="O434" s="556"/>
      <c r="P434" s="678">
        <f t="shared" si="161"/>
        <v>2690</v>
      </c>
      <c r="Q434" s="678"/>
      <c r="R434" s="679">
        <f t="shared" si="162"/>
        <v>2100</v>
      </c>
      <c r="S434" s="680"/>
      <c r="T434" s="678">
        <f t="shared" si="163"/>
        <v>2530</v>
      </c>
      <c r="U434" s="678"/>
      <c r="V434" s="678">
        <f t="shared" si="164"/>
        <v>2200</v>
      </c>
      <c r="W434" s="678"/>
      <c r="X434" s="678">
        <f t="shared" si="165"/>
        <v>2130</v>
      </c>
      <c r="Y434" s="678"/>
      <c r="Z434" s="678">
        <f t="shared" si="166"/>
        <v>2430</v>
      </c>
      <c r="AA434" s="678"/>
      <c r="AB434" s="678">
        <f t="shared" si="167"/>
        <v>2500</v>
      </c>
      <c r="AC434" s="678"/>
      <c r="AD434" s="678">
        <f t="shared" si="168"/>
        <v>2270</v>
      </c>
      <c r="AE434" s="678"/>
      <c r="AF434" s="678">
        <f t="shared" si="169"/>
        <v>2460</v>
      </c>
      <c r="AG434" s="678"/>
      <c r="AH434" s="556">
        <f t="shared" si="170"/>
        <v>2340</v>
      </c>
      <c r="AI434" s="556"/>
      <c r="AJ434" s="144" t="s">
        <v>919</v>
      </c>
      <c r="AK434" s="145">
        <v>2344</v>
      </c>
    </row>
    <row r="435" spans="1:37" s="143" customFormat="1" ht="18" customHeight="1">
      <c r="A435" s="151">
        <f t="shared" si="171"/>
        <v>383</v>
      </c>
      <c r="B435" s="691" t="s">
        <v>289</v>
      </c>
      <c r="C435" s="692"/>
      <c r="D435" s="242" t="str">
        <f t="shared" si="159"/>
        <v>~380В</v>
      </c>
      <c r="E435" s="553" t="s">
        <v>212</v>
      </c>
      <c r="F435" s="554"/>
      <c r="G435" s="693"/>
      <c r="H435" s="228" t="s">
        <v>196</v>
      </c>
      <c r="I435" s="242">
        <v>4</v>
      </c>
      <c r="J435" s="556">
        <f t="shared" si="160"/>
        <v>1000</v>
      </c>
      <c r="K435" s="554"/>
      <c r="L435" s="555"/>
      <c r="M435" s="556">
        <v>0.5</v>
      </c>
      <c r="N435" s="556"/>
      <c r="O435" s="556"/>
      <c r="P435" s="678">
        <f t="shared" si="161"/>
        <v>2400</v>
      </c>
      <c r="Q435" s="678"/>
      <c r="R435" s="679">
        <f t="shared" si="162"/>
        <v>1870</v>
      </c>
      <c r="S435" s="680"/>
      <c r="T435" s="678">
        <f t="shared" si="163"/>
        <v>2250</v>
      </c>
      <c r="U435" s="678"/>
      <c r="V435" s="678">
        <f t="shared" si="164"/>
        <v>1960</v>
      </c>
      <c r="W435" s="678"/>
      <c r="X435" s="678">
        <f t="shared" si="165"/>
        <v>1900</v>
      </c>
      <c r="Y435" s="678"/>
      <c r="Z435" s="678">
        <f t="shared" si="166"/>
        <v>2170</v>
      </c>
      <c r="AA435" s="678"/>
      <c r="AB435" s="678">
        <f t="shared" si="167"/>
        <v>2230</v>
      </c>
      <c r="AC435" s="678"/>
      <c r="AD435" s="678">
        <f t="shared" si="168"/>
        <v>2020</v>
      </c>
      <c r="AE435" s="678"/>
      <c r="AF435" s="678">
        <f t="shared" si="169"/>
        <v>2190</v>
      </c>
      <c r="AG435" s="678"/>
      <c r="AH435" s="556">
        <f t="shared" si="170"/>
        <v>2080</v>
      </c>
      <c r="AI435" s="556"/>
      <c r="AJ435" s="144" t="s">
        <v>919</v>
      </c>
      <c r="AK435" s="145">
        <v>2088</v>
      </c>
    </row>
    <row r="436" spans="1:37" s="143" customFormat="1" ht="18" customHeight="1">
      <c r="A436" s="151">
        <f t="shared" si="171"/>
        <v>384</v>
      </c>
      <c r="B436" s="691" t="s">
        <v>290</v>
      </c>
      <c r="C436" s="692"/>
      <c r="D436" s="242" t="str">
        <f t="shared" si="159"/>
        <v>~380В</v>
      </c>
      <c r="E436" s="553" t="s">
        <v>212</v>
      </c>
      <c r="F436" s="554"/>
      <c r="G436" s="693"/>
      <c r="H436" s="228" t="s">
        <v>196</v>
      </c>
      <c r="I436" s="242">
        <v>4</v>
      </c>
      <c r="J436" s="556">
        <f t="shared" si="160"/>
        <v>1000</v>
      </c>
      <c r="K436" s="554"/>
      <c r="L436" s="555"/>
      <c r="M436" s="556">
        <v>0.5</v>
      </c>
      <c r="N436" s="556"/>
      <c r="O436" s="556"/>
      <c r="P436" s="678">
        <f t="shared" si="161"/>
        <v>2410</v>
      </c>
      <c r="Q436" s="678"/>
      <c r="R436" s="679">
        <f t="shared" si="162"/>
        <v>1880</v>
      </c>
      <c r="S436" s="680"/>
      <c r="T436" s="678">
        <f t="shared" si="163"/>
        <v>2260</v>
      </c>
      <c r="U436" s="678"/>
      <c r="V436" s="678">
        <f t="shared" si="164"/>
        <v>1970</v>
      </c>
      <c r="W436" s="678"/>
      <c r="X436" s="678">
        <f t="shared" si="165"/>
        <v>1910</v>
      </c>
      <c r="Y436" s="678"/>
      <c r="Z436" s="678">
        <f t="shared" si="166"/>
        <v>2180</v>
      </c>
      <c r="AA436" s="678"/>
      <c r="AB436" s="678">
        <f t="shared" si="167"/>
        <v>2240</v>
      </c>
      <c r="AC436" s="678"/>
      <c r="AD436" s="678">
        <f t="shared" si="168"/>
        <v>2030</v>
      </c>
      <c r="AE436" s="678"/>
      <c r="AF436" s="678">
        <f t="shared" si="169"/>
        <v>2200</v>
      </c>
      <c r="AG436" s="678"/>
      <c r="AH436" s="556">
        <f t="shared" si="170"/>
        <v>2090</v>
      </c>
      <c r="AI436" s="556"/>
      <c r="AJ436" s="144" t="s">
        <v>919</v>
      </c>
      <c r="AK436" s="145">
        <v>2099</v>
      </c>
    </row>
    <row r="437" spans="1:37" s="143" customFormat="1" ht="18" customHeight="1">
      <c r="A437" s="151">
        <f t="shared" si="171"/>
        <v>385</v>
      </c>
      <c r="B437" s="691" t="s">
        <v>291</v>
      </c>
      <c r="C437" s="692"/>
      <c r="D437" s="242" t="str">
        <f t="shared" si="159"/>
        <v>~380В</v>
      </c>
      <c r="E437" s="553" t="s">
        <v>212</v>
      </c>
      <c r="F437" s="554"/>
      <c r="G437" s="693"/>
      <c r="H437" s="228" t="s">
        <v>196</v>
      </c>
      <c r="I437" s="242">
        <v>4</v>
      </c>
      <c r="J437" s="556">
        <f t="shared" si="160"/>
        <v>1000</v>
      </c>
      <c r="K437" s="554"/>
      <c r="L437" s="555"/>
      <c r="M437" s="556">
        <v>0.5</v>
      </c>
      <c r="N437" s="556"/>
      <c r="O437" s="556"/>
      <c r="P437" s="678">
        <f t="shared" si="161"/>
        <v>1900</v>
      </c>
      <c r="Q437" s="678"/>
      <c r="R437" s="679">
        <f t="shared" si="162"/>
        <v>1480</v>
      </c>
      <c r="S437" s="680"/>
      <c r="T437" s="678">
        <f t="shared" si="163"/>
        <v>1780</v>
      </c>
      <c r="U437" s="678"/>
      <c r="V437" s="678">
        <f t="shared" si="164"/>
        <v>1550</v>
      </c>
      <c r="W437" s="678"/>
      <c r="X437" s="678">
        <f t="shared" si="165"/>
        <v>1500</v>
      </c>
      <c r="Y437" s="678"/>
      <c r="Z437" s="678">
        <f t="shared" si="166"/>
        <v>1720</v>
      </c>
      <c r="AA437" s="678"/>
      <c r="AB437" s="678">
        <f t="shared" si="167"/>
        <v>1760</v>
      </c>
      <c r="AC437" s="678"/>
      <c r="AD437" s="678">
        <f t="shared" si="168"/>
        <v>1600</v>
      </c>
      <c r="AE437" s="678"/>
      <c r="AF437" s="678">
        <f t="shared" si="169"/>
        <v>1730</v>
      </c>
      <c r="AG437" s="678"/>
      <c r="AH437" s="556">
        <f t="shared" si="170"/>
        <v>1650</v>
      </c>
      <c r="AI437" s="556"/>
      <c r="AJ437" s="144" t="s">
        <v>919</v>
      </c>
      <c r="AK437" s="145">
        <v>1654</v>
      </c>
    </row>
    <row r="438" spans="1:37" s="143" customFormat="1" ht="18" customHeight="1">
      <c r="A438" s="151">
        <f t="shared" si="171"/>
        <v>386</v>
      </c>
      <c r="B438" s="691" t="s">
        <v>292</v>
      </c>
      <c r="C438" s="692"/>
      <c r="D438" s="242" t="str">
        <f t="shared" si="159"/>
        <v>~380В</v>
      </c>
      <c r="E438" s="553" t="s">
        <v>212</v>
      </c>
      <c r="F438" s="554"/>
      <c r="G438" s="693"/>
      <c r="H438" s="228" t="s">
        <v>196</v>
      </c>
      <c r="I438" s="242">
        <v>4</v>
      </c>
      <c r="J438" s="556">
        <f t="shared" si="160"/>
        <v>1000</v>
      </c>
      <c r="K438" s="554"/>
      <c r="L438" s="555"/>
      <c r="M438" s="556">
        <v>0.5</v>
      </c>
      <c r="N438" s="556"/>
      <c r="O438" s="556"/>
      <c r="P438" s="678">
        <f t="shared" si="161"/>
        <v>2200</v>
      </c>
      <c r="Q438" s="678"/>
      <c r="R438" s="679">
        <f t="shared" si="162"/>
        <v>1720</v>
      </c>
      <c r="S438" s="680"/>
      <c r="T438" s="678">
        <f t="shared" si="163"/>
        <v>2070</v>
      </c>
      <c r="U438" s="678"/>
      <c r="V438" s="678">
        <f t="shared" si="164"/>
        <v>1800</v>
      </c>
      <c r="W438" s="678"/>
      <c r="X438" s="678">
        <f t="shared" si="165"/>
        <v>1740</v>
      </c>
      <c r="Y438" s="678"/>
      <c r="Z438" s="678">
        <f t="shared" si="166"/>
        <v>1990</v>
      </c>
      <c r="AA438" s="678"/>
      <c r="AB438" s="678">
        <f t="shared" si="167"/>
        <v>2050</v>
      </c>
      <c r="AC438" s="678"/>
      <c r="AD438" s="678">
        <f t="shared" si="168"/>
        <v>1860</v>
      </c>
      <c r="AE438" s="678"/>
      <c r="AF438" s="678">
        <f t="shared" si="169"/>
        <v>2010</v>
      </c>
      <c r="AG438" s="678"/>
      <c r="AH438" s="556">
        <f t="shared" si="170"/>
        <v>1920</v>
      </c>
      <c r="AI438" s="556"/>
      <c r="AJ438" s="144" t="s">
        <v>919</v>
      </c>
      <c r="AK438" s="145">
        <v>1920</v>
      </c>
    </row>
    <row r="439" spans="1:37" s="143" customFormat="1" ht="18" customHeight="1">
      <c r="A439" s="151">
        <f t="shared" si="171"/>
        <v>387</v>
      </c>
      <c r="B439" s="691" t="s">
        <v>293</v>
      </c>
      <c r="C439" s="692"/>
      <c r="D439" s="242" t="str">
        <f t="shared" si="159"/>
        <v>~380В</v>
      </c>
      <c r="E439" s="553" t="s">
        <v>212</v>
      </c>
      <c r="F439" s="554"/>
      <c r="G439" s="693"/>
      <c r="H439" s="228" t="s">
        <v>196</v>
      </c>
      <c r="I439" s="242">
        <v>4</v>
      </c>
      <c r="J439" s="556">
        <f t="shared" si="160"/>
        <v>1000</v>
      </c>
      <c r="K439" s="554"/>
      <c r="L439" s="555"/>
      <c r="M439" s="556">
        <v>0.5</v>
      </c>
      <c r="N439" s="556"/>
      <c r="O439" s="556"/>
      <c r="P439" s="678">
        <f t="shared" si="161"/>
        <v>2380</v>
      </c>
      <c r="Q439" s="678"/>
      <c r="R439" s="679">
        <f t="shared" si="162"/>
        <v>1860</v>
      </c>
      <c r="S439" s="680"/>
      <c r="T439" s="678">
        <f t="shared" si="163"/>
        <v>2240</v>
      </c>
      <c r="U439" s="678"/>
      <c r="V439" s="678">
        <f t="shared" si="164"/>
        <v>1950</v>
      </c>
      <c r="W439" s="678"/>
      <c r="X439" s="678">
        <f t="shared" si="165"/>
        <v>1890</v>
      </c>
      <c r="Y439" s="678"/>
      <c r="Z439" s="678">
        <f t="shared" si="166"/>
        <v>2160</v>
      </c>
      <c r="AA439" s="678"/>
      <c r="AB439" s="678">
        <f t="shared" si="167"/>
        <v>2220</v>
      </c>
      <c r="AC439" s="678"/>
      <c r="AD439" s="678">
        <f t="shared" si="168"/>
        <v>2010</v>
      </c>
      <c r="AE439" s="678"/>
      <c r="AF439" s="678">
        <f t="shared" si="169"/>
        <v>2180</v>
      </c>
      <c r="AG439" s="678"/>
      <c r="AH439" s="556">
        <f t="shared" si="170"/>
        <v>2070</v>
      </c>
      <c r="AI439" s="556"/>
      <c r="AJ439" s="144" t="s">
        <v>919</v>
      </c>
      <c r="AK439" s="145">
        <v>2077</v>
      </c>
    </row>
    <row r="440" spans="1:37" s="143" customFormat="1" ht="18" customHeight="1">
      <c r="A440" s="151">
        <f t="shared" si="171"/>
        <v>388</v>
      </c>
      <c r="B440" s="691" t="s">
        <v>294</v>
      </c>
      <c r="C440" s="692"/>
      <c r="D440" s="242" t="str">
        <f t="shared" si="159"/>
        <v>~380В</v>
      </c>
      <c r="E440" s="553" t="s">
        <v>212</v>
      </c>
      <c r="F440" s="554"/>
      <c r="G440" s="693"/>
      <c r="H440" s="228" t="s">
        <v>196</v>
      </c>
      <c r="I440" s="242">
        <v>4</v>
      </c>
      <c r="J440" s="556">
        <f t="shared" si="160"/>
        <v>1000</v>
      </c>
      <c r="K440" s="554"/>
      <c r="L440" s="555"/>
      <c r="M440" s="556">
        <v>0.5</v>
      </c>
      <c r="N440" s="556"/>
      <c r="O440" s="556"/>
      <c r="P440" s="678">
        <f t="shared" si="161"/>
        <v>2520</v>
      </c>
      <c r="Q440" s="678"/>
      <c r="R440" s="679">
        <f t="shared" si="162"/>
        <v>1970</v>
      </c>
      <c r="S440" s="680"/>
      <c r="T440" s="678">
        <f t="shared" si="163"/>
        <v>2370</v>
      </c>
      <c r="U440" s="678"/>
      <c r="V440" s="678">
        <f t="shared" si="164"/>
        <v>2060</v>
      </c>
      <c r="W440" s="678"/>
      <c r="X440" s="678">
        <f t="shared" si="165"/>
        <v>2000</v>
      </c>
      <c r="Y440" s="678"/>
      <c r="Z440" s="678">
        <f t="shared" si="166"/>
        <v>2280</v>
      </c>
      <c r="AA440" s="678"/>
      <c r="AB440" s="678">
        <f t="shared" si="167"/>
        <v>2350</v>
      </c>
      <c r="AC440" s="678"/>
      <c r="AD440" s="678">
        <f t="shared" si="168"/>
        <v>2130</v>
      </c>
      <c r="AE440" s="678"/>
      <c r="AF440" s="678">
        <f t="shared" si="169"/>
        <v>2300</v>
      </c>
      <c r="AG440" s="678"/>
      <c r="AH440" s="556">
        <f t="shared" si="170"/>
        <v>2190</v>
      </c>
      <c r="AI440" s="556"/>
      <c r="AJ440" s="144" t="s">
        <v>919</v>
      </c>
      <c r="AK440" s="145">
        <v>2199</v>
      </c>
    </row>
    <row r="441" spans="1:37" s="143" customFormat="1" ht="18" customHeight="1">
      <c r="A441" s="151">
        <f t="shared" si="171"/>
        <v>389</v>
      </c>
      <c r="B441" s="691" t="s">
        <v>295</v>
      </c>
      <c r="C441" s="692"/>
      <c r="D441" s="242" t="str">
        <f t="shared" si="159"/>
        <v>~380В</v>
      </c>
      <c r="E441" s="553" t="s">
        <v>212</v>
      </c>
      <c r="F441" s="554"/>
      <c r="G441" s="693"/>
      <c r="H441" s="228" t="s">
        <v>196</v>
      </c>
      <c r="I441" s="242">
        <v>4</v>
      </c>
      <c r="J441" s="556">
        <f t="shared" si="160"/>
        <v>1000</v>
      </c>
      <c r="K441" s="554"/>
      <c r="L441" s="555"/>
      <c r="M441" s="556">
        <v>0.5</v>
      </c>
      <c r="N441" s="556"/>
      <c r="O441" s="556"/>
      <c r="P441" s="678">
        <f t="shared" si="161"/>
        <v>2730</v>
      </c>
      <c r="Q441" s="678"/>
      <c r="R441" s="679">
        <f t="shared" si="162"/>
        <v>2130</v>
      </c>
      <c r="S441" s="680"/>
      <c r="T441" s="678">
        <f t="shared" si="163"/>
        <v>2560</v>
      </c>
      <c r="U441" s="678"/>
      <c r="V441" s="678">
        <f t="shared" si="164"/>
        <v>2230</v>
      </c>
      <c r="W441" s="678"/>
      <c r="X441" s="678">
        <f t="shared" si="165"/>
        <v>2160</v>
      </c>
      <c r="Y441" s="678"/>
      <c r="Z441" s="678">
        <f t="shared" si="166"/>
        <v>2470</v>
      </c>
      <c r="AA441" s="678"/>
      <c r="AB441" s="678">
        <f t="shared" si="167"/>
        <v>2540</v>
      </c>
      <c r="AC441" s="678"/>
      <c r="AD441" s="678">
        <f t="shared" si="168"/>
        <v>2300</v>
      </c>
      <c r="AE441" s="678"/>
      <c r="AF441" s="678">
        <f t="shared" si="169"/>
        <v>2490</v>
      </c>
      <c r="AG441" s="678"/>
      <c r="AH441" s="556">
        <f t="shared" si="170"/>
        <v>2370</v>
      </c>
      <c r="AI441" s="556"/>
      <c r="AJ441" s="144" t="s">
        <v>919</v>
      </c>
      <c r="AK441" s="145">
        <v>2377</v>
      </c>
    </row>
    <row r="442" spans="1:37" s="143" customFormat="1" ht="18" customHeight="1">
      <c r="A442" s="151">
        <f t="shared" si="171"/>
        <v>390</v>
      </c>
      <c r="B442" s="691" t="s">
        <v>296</v>
      </c>
      <c r="C442" s="692"/>
      <c r="D442" s="242" t="str">
        <f t="shared" si="159"/>
        <v>~380В</v>
      </c>
      <c r="E442" s="553" t="s">
        <v>212</v>
      </c>
      <c r="F442" s="554"/>
      <c r="G442" s="693"/>
      <c r="H442" s="228" t="s">
        <v>196</v>
      </c>
      <c r="I442" s="242">
        <v>4</v>
      </c>
      <c r="J442" s="556">
        <f t="shared" si="160"/>
        <v>1000</v>
      </c>
      <c r="K442" s="554"/>
      <c r="L442" s="555"/>
      <c r="M442" s="556">
        <v>0.5</v>
      </c>
      <c r="N442" s="556"/>
      <c r="O442" s="556"/>
      <c r="P442" s="678">
        <f t="shared" si="161"/>
        <v>2760</v>
      </c>
      <c r="Q442" s="678"/>
      <c r="R442" s="679">
        <f t="shared" si="162"/>
        <v>2160</v>
      </c>
      <c r="S442" s="680"/>
      <c r="T442" s="678">
        <f t="shared" si="163"/>
        <v>2590</v>
      </c>
      <c r="U442" s="678"/>
      <c r="V442" s="678">
        <f t="shared" si="164"/>
        <v>2250</v>
      </c>
      <c r="W442" s="678"/>
      <c r="X442" s="678">
        <f t="shared" si="165"/>
        <v>2180</v>
      </c>
      <c r="Y442" s="678"/>
      <c r="Z442" s="678">
        <f t="shared" si="166"/>
        <v>2490</v>
      </c>
      <c r="AA442" s="678"/>
      <c r="AB442" s="678">
        <f t="shared" si="167"/>
        <v>2560</v>
      </c>
      <c r="AC442" s="678"/>
      <c r="AD442" s="678">
        <f t="shared" si="168"/>
        <v>2320</v>
      </c>
      <c r="AE442" s="678"/>
      <c r="AF442" s="678">
        <f t="shared" si="169"/>
        <v>2520</v>
      </c>
      <c r="AG442" s="678"/>
      <c r="AH442" s="556">
        <f t="shared" si="170"/>
        <v>2400</v>
      </c>
      <c r="AI442" s="556"/>
      <c r="AJ442" s="144" t="s">
        <v>919</v>
      </c>
      <c r="AK442" s="145">
        <v>2400</v>
      </c>
    </row>
    <row r="443" spans="1:37" s="143" customFormat="1" ht="18" customHeight="1">
      <c r="A443" s="151">
        <f t="shared" si="171"/>
        <v>391</v>
      </c>
      <c r="B443" s="691" t="s">
        <v>297</v>
      </c>
      <c r="C443" s="692"/>
      <c r="D443" s="242" t="str">
        <f t="shared" si="159"/>
        <v>~380В</v>
      </c>
      <c r="E443" s="553" t="s">
        <v>212</v>
      </c>
      <c r="F443" s="554"/>
      <c r="G443" s="693"/>
      <c r="H443" s="228" t="s">
        <v>196</v>
      </c>
      <c r="I443" s="242">
        <v>4</v>
      </c>
      <c r="J443" s="556">
        <f t="shared" si="160"/>
        <v>1000</v>
      </c>
      <c r="K443" s="554"/>
      <c r="L443" s="555"/>
      <c r="M443" s="556">
        <v>0.5</v>
      </c>
      <c r="N443" s="556"/>
      <c r="O443" s="556"/>
      <c r="P443" s="678">
        <f t="shared" si="161"/>
        <v>2990</v>
      </c>
      <c r="Q443" s="678"/>
      <c r="R443" s="679">
        <f t="shared" si="162"/>
        <v>2340</v>
      </c>
      <c r="S443" s="680"/>
      <c r="T443" s="678">
        <f t="shared" si="163"/>
        <v>2800</v>
      </c>
      <c r="U443" s="678"/>
      <c r="V443" s="678">
        <f t="shared" si="164"/>
        <v>2440</v>
      </c>
      <c r="W443" s="678"/>
      <c r="X443" s="678">
        <f t="shared" si="165"/>
        <v>2360</v>
      </c>
      <c r="Y443" s="678"/>
      <c r="Z443" s="678">
        <f t="shared" si="166"/>
        <v>2700</v>
      </c>
      <c r="AA443" s="678"/>
      <c r="AB443" s="678">
        <f t="shared" si="167"/>
        <v>2780</v>
      </c>
      <c r="AC443" s="678"/>
      <c r="AD443" s="678">
        <f t="shared" si="168"/>
        <v>2520</v>
      </c>
      <c r="AE443" s="678"/>
      <c r="AF443" s="678">
        <f t="shared" si="169"/>
        <v>2730</v>
      </c>
      <c r="AG443" s="678"/>
      <c r="AH443" s="556">
        <f t="shared" si="170"/>
        <v>2600</v>
      </c>
      <c r="AI443" s="556"/>
      <c r="AJ443" s="144" t="s">
        <v>919</v>
      </c>
      <c r="AK443" s="145">
        <v>2600</v>
      </c>
    </row>
    <row r="444" spans="1:37" s="143" customFormat="1" ht="18" customHeight="1">
      <c r="A444" s="151">
        <f t="shared" si="171"/>
        <v>392</v>
      </c>
      <c r="B444" s="691" t="s">
        <v>298</v>
      </c>
      <c r="C444" s="692"/>
      <c r="D444" s="242" t="str">
        <f t="shared" si="159"/>
        <v>~380В</v>
      </c>
      <c r="E444" s="553" t="s">
        <v>212</v>
      </c>
      <c r="F444" s="554"/>
      <c r="G444" s="693"/>
      <c r="H444" s="228" t="s">
        <v>196</v>
      </c>
      <c r="I444" s="242">
        <v>4</v>
      </c>
      <c r="J444" s="556">
        <f t="shared" si="160"/>
        <v>1000</v>
      </c>
      <c r="K444" s="554"/>
      <c r="L444" s="555"/>
      <c r="M444" s="556">
        <v>0.5</v>
      </c>
      <c r="N444" s="556"/>
      <c r="O444" s="556"/>
      <c r="P444" s="678">
        <f t="shared" si="161"/>
        <v>2880</v>
      </c>
      <c r="Q444" s="678"/>
      <c r="R444" s="679">
        <f t="shared" si="162"/>
        <v>2250</v>
      </c>
      <c r="S444" s="680"/>
      <c r="T444" s="678">
        <f t="shared" si="163"/>
        <v>2710</v>
      </c>
      <c r="U444" s="678"/>
      <c r="V444" s="678">
        <f t="shared" si="164"/>
        <v>2350</v>
      </c>
      <c r="W444" s="678"/>
      <c r="X444" s="678">
        <f t="shared" si="165"/>
        <v>2280</v>
      </c>
      <c r="Y444" s="678"/>
      <c r="Z444" s="678">
        <f t="shared" si="166"/>
        <v>2610</v>
      </c>
      <c r="AA444" s="678"/>
      <c r="AB444" s="678">
        <f t="shared" si="167"/>
        <v>2680</v>
      </c>
      <c r="AC444" s="678"/>
      <c r="AD444" s="678">
        <f t="shared" si="168"/>
        <v>2430</v>
      </c>
      <c r="AE444" s="678"/>
      <c r="AF444" s="678">
        <f t="shared" si="169"/>
        <v>2630</v>
      </c>
      <c r="AG444" s="678"/>
      <c r="AH444" s="556">
        <f t="shared" si="170"/>
        <v>2510</v>
      </c>
      <c r="AI444" s="556"/>
      <c r="AJ444" s="144" t="s">
        <v>919</v>
      </c>
      <c r="AK444" s="145">
        <v>2510</v>
      </c>
    </row>
    <row r="445" spans="1:37" s="143" customFormat="1" ht="18" customHeight="1">
      <c r="A445" s="151">
        <f t="shared" si="171"/>
        <v>393</v>
      </c>
      <c r="B445" s="691" t="s">
        <v>307</v>
      </c>
      <c r="C445" s="692"/>
      <c r="D445" s="242" t="str">
        <f t="shared" si="159"/>
        <v>~380В</v>
      </c>
      <c r="E445" s="553" t="s">
        <v>212</v>
      </c>
      <c r="F445" s="554"/>
      <c r="G445" s="693"/>
      <c r="H445" s="228" t="s">
        <v>196</v>
      </c>
      <c r="I445" s="242">
        <v>4</v>
      </c>
      <c r="J445" s="556">
        <f t="shared" si="160"/>
        <v>1000</v>
      </c>
      <c r="K445" s="554"/>
      <c r="L445" s="555"/>
      <c r="M445" s="556">
        <v>0.5</v>
      </c>
      <c r="N445" s="556"/>
      <c r="O445" s="556"/>
      <c r="P445" s="678">
        <f t="shared" si="161"/>
        <v>2500</v>
      </c>
      <c r="Q445" s="678"/>
      <c r="R445" s="679">
        <f t="shared" si="162"/>
        <v>1950</v>
      </c>
      <c r="S445" s="680"/>
      <c r="T445" s="678">
        <f t="shared" si="163"/>
        <v>2350</v>
      </c>
      <c r="U445" s="678"/>
      <c r="V445" s="678">
        <f t="shared" si="164"/>
        <v>2040</v>
      </c>
      <c r="W445" s="678"/>
      <c r="X445" s="678">
        <f t="shared" si="165"/>
        <v>1980</v>
      </c>
      <c r="Y445" s="678"/>
      <c r="Z445" s="678">
        <f t="shared" si="166"/>
        <v>2260</v>
      </c>
      <c r="AA445" s="678"/>
      <c r="AB445" s="678">
        <f t="shared" si="167"/>
        <v>2320</v>
      </c>
      <c r="AC445" s="678"/>
      <c r="AD445" s="678">
        <f t="shared" si="168"/>
        <v>2110</v>
      </c>
      <c r="AE445" s="678"/>
      <c r="AF445" s="678">
        <f t="shared" si="169"/>
        <v>2280</v>
      </c>
      <c r="AG445" s="678"/>
      <c r="AH445" s="556">
        <f t="shared" si="170"/>
        <v>2170</v>
      </c>
      <c r="AI445" s="556"/>
      <c r="AJ445" s="144" t="s">
        <v>919</v>
      </c>
      <c r="AK445" s="145">
        <v>2177</v>
      </c>
    </row>
    <row r="446" spans="1:37" s="143" customFormat="1" ht="18" customHeight="1">
      <c r="A446" s="151">
        <f t="shared" si="171"/>
        <v>394</v>
      </c>
      <c r="B446" s="691" t="s">
        <v>308</v>
      </c>
      <c r="C446" s="692"/>
      <c r="D446" s="242" t="str">
        <f t="shared" si="159"/>
        <v>~380В</v>
      </c>
      <c r="E446" s="553" t="s">
        <v>212</v>
      </c>
      <c r="F446" s="554"/>
      <c r="G446" s="693"/>
      <c r="H446" s="228" t="s">
        <v>196</v>
      </c>
      <c r="I446" s="242">
        <v>4</v>
      </c>
      <c r="J446" s="556">
        <f t="shared" si="160"/>
        <v>1000</v>
      </c>
      <c r="K446" s="554"/>
      <c r="L446" s="555"/>
      <c r="M446" s="556">
        <v>0.5</v>
      </c>
      <c r="N446" s="556"/>
      <c r="O446" s="556"/>
      <c r="P446" s="678">
        <f t="shared" si="161"/>
        <v>2350</v>
      </c>
      <c r="Q446" s="678"/>
      <c r="R446" s="679">
        <f t="shared" si="162"/>
        <v>1830</v>
      </c>
      <c r="S446" s="680"/>
      <c r="T446" s="678">
        <f t="shared" si="163"/>
        <v>2200</v>
      </c>
      <c r="U446" s="678"/>
      <c r="V446" s="678">
        <f t="shared" si="164"/>
        <v>1920</v>
      </c>
      <c r="W446" s="678"/>
      <c r="X446" s="678">
        <f t="shared" si="165"/>
        <v>1860</v>
      </c>
      <c r="Y446" s="678"/>
      <c r="Z446" s="678">
        <f t="shared" si="166"/>
        <v>2120</v>
      </c>
      <c r="AA446" s="678"/>
      <c r="AB446" s="678">
        <f t="shared" si="167"/>
        <v>2180</v>
      </c>
      <c r="AC446" s="678"/>
      <c r="AD446" s="678">
        <f t="shared" si="168"/>
        <v>1980</v>
      </c>
      <c r="AE446" s="678"/>
      <c r="AF446" s="678">
        <f t="shared" si="169"/>
        <v>2140</v>
      </c>
      <c r="AG446" s="678"/>
      <c r="AH446" s="556">
        <f t="shared" si="170"/>
        <v>2040</v>
      </c>
      <c r="AI446" s="556"/>
      <c r="AJ446" s="144" t="s">
        <v>919</v>
      </c>
      <c r="AK446" s="145">
        <v>2044</v>
      </c>
    </row>
    <row r="447" spans="1:37" s="143" customFormat="1" ht="18" customHeight="1">
      <c r="A447" s="151">
        <f t="shared" si="171"/>
        <v>395</v>
      </c>
      <c r="B447" s="691" t="s">
        <v>309</v>
      </c>
      <c r="C447" s="692"/>
      <c r="D447" s="242" t="str">
        <f t="shared" si="159"/>
        <v>~380В</v>
      </c>
      <c r="E447" s="553" t="s">
        <v>212</v>
      </c>
      <c r="F447" s="554"/>
      <c r="G447" s="693"/>
      <c r="H447" s="228" t="s">
        <v>196</v>
      </c>
      <c r="I447" s="242">
        <v>4</v>
      </c>
      <c r="J447" s="556">
        <f t="shared" si="160"/>
        <v>1000</v>
      </c>
      <c r="K447" s="554"/>
      <c r="L447" s="555"/>
      <c r="M447" s="556">
        <v>0.5</v>
      </c>
      <c r="N447" s="556"/>
      <c r="O447" s="556"/>
      <c r="P447" s="678">
        <f t="shared" si="161"/>
        <v>2410</v>
      </c>
      <c r="Q447" s="678"/>
      <c r="R447" s="679">
        <f t="shared" si="162"/>
        <v>1880</v>
      </c>
      <c r="S447" s="680"/>
      <c r="T447" s="678">
        <f t="shared" si="163"/>
        <v>2260</v>
      </c>
      <c r="U447" s="678"/>
      <c r="V447" s="678">
        <f t="shared" si="164"/>
        <v>1970</v>
      </c>
      <c r="W447" s="678"/>
      <c r="X447" s="678">
        <f t="shared" si="165"/>
        <v>1910</v>
      </c>
      <c r="Y447" s="678"/>
      <c r="Z447" s="678">
        <f t="shared" si="166"/>
        <v>2180</v>
      </c>
      <c r="AA447" s="678"/>
      <c r="AB447" s="678">
        <f t="shared" si="167"/>
        <v>2240</v>
      </c>
      <c r="AC447" s="678"/>
      <c r="AD447" s="678">
        <f t="shared" si="168"/>
        <v>2030</v>
      </c>
      <c r="AE447" s="678"/>
      <c r="AF447" s="678">
        <f t="shared" si="169"/>
        <v>2200</v>
      </c>
      <c r="AG447" s="678"/>
      <c r="AH447" s="556">
        <f t="shared" si="170"/>
        <v>2090</v>
      </c>
      <c r="AI447" s="556"/>
      <c r="AJ447" s="144" t="s">
        <v>919</v>
      </c>
      <c r="AK447" s="145">
        <v>2099</v>
      </c>
    </row>
    <row r="448" spans="1:37" s="143" customFormat="1" ht="18" customHeight="1">
      <c r="A448" s="151">
        <f t="shared" si="171"/>
        <v>396</v>
      </c>
      <c r="B448" s="691" t="s">
        <v>310</v>
      </c>
      <c r="C448" s="692"/>
      <c r="D448" s="242" t="str">
        <f t="shared" si="159"/>
        <v>~380В</v>
      </c>
      <c r="E448" s="553" t="s">
        <v>212</v>
      </c>
      <c r="F448" s="554"/>
      <c r="G448" s="693"/>
      <c r="H448" s="228" t="s">
        <v>196</v>
      </c>
      <c r="I448" s="242">
        <v>4</v>
      </c>
      <c r="J448" s="556">
        <f t="shared" si="160"/>
        <v>1000</v>
      </c>
      <c r="K448" s="554"/>
      <c r="L448" s="555"/>
      <c r="M448" s="556">
        <v>0.5</v>
      </c>
      <c r="N448" s="556"/>
      <c r="O448" s="556"/>
      <c r="P448" s="678">
        <f t="shared" si="161"/>
        <v>2820</v>
      </c>
      <c r="Q448" s="678"/>
      <c r="R448" s="679">
        <f t="shared" si="162"/>
        <v>2210</v>
      </c>
      <c r="S448" s="680"/>
      <c r="T448" s="678">
        <f t="shared" si="163"/>
        <v>2650</v>
      </c>
      <c r="U448" s="678"/>
      <c r="V448" s="678">
        <f t="shared" si="164"/>
        <v>2310</v>
      </c>
      <c r="W448" s="678"/>
      <c r="X448" s="678">
        <f t="shared" si="165"/>
        <v>2230</v>
      </c>
      <c r="Y448" s="678"/>
      <c r="Z448" s="678">
        <f t="shared" si="166"/>
        <v>2550</v>
      </c>
      <c r="AA448" s="678"/>
      <c r="AB448" s="678">
        <f t="shared" si="167"/>
        <v>2630</v>
      </c>
      <c r="AC448" s="678"/>
      <c r="AD448" s="678">
        <f t="shared" si="168"/>
        <v>2380</v>
      </c>
      <c r="AE448" s="678"/>
      <c r="AF448" s="678">
        <f t="shared" si="169"/>
        <v>2580</v>
      </c>
      <c r="AG448" s="678"/>
      <c r="AH448" s="556">
        <f t="shared" si="170"/>
        <v>2450</v>
      </c>
      <c r="AI448" s="556"/>
      <c r="AJ448" s="144" t="s">
        <v>919</v>
      </c>
      <c r="AK448" s="145">
        <v>2458</v>
      </c>
    </row>
    <row r="449" spans="1:37" s="143" customFormat="1" ht="18" customHeight="1">
      <c r="A449" s="151">
        <f t="shared" si="171"/>
        <v>397</v>
      </c>
      <c r="B449" s="691" t="s">
        <v>311</v>
      </c>
      <c r="C449" s="692"/>
      <c r="D449" s="242" t="str">
        <f t="shared" si="159"/>
        <v>~380В</v>
      </c>
      <c r="E449" s="553" t="s">
        <v>212</v>
      </c>
      <c r="F449" s="554"/>
      <c r="G449" s="693"/>
      <c r="H449" s="228" t="s">
        <v>196</v>
      </c>
      <c r="I449" s="242">
        <v>4</v>
      </c>
      <c r="J449" s="556">
        <f t="shared" si="160"/>
        <v>1000</v>
      </c>
      <c r="K449" s="554"/>
      <c r="L449" s="555"/>
      <c r="M449" s="556">
        <v>0.5</v>
      </c>
      <c r="N449" s="556"/>
      <c r="O449" s="556"/>
      <c r="P449" s="678">
        <f t="shared" si="161"/>
        <v>2900</v>
      </c>
      <c r="Q449" s="678"/>
      <c r="R449" s="679">
        <f t="shared" si="162"/>
        <v>2270</v>
      </c>
      <c r="S449" s="680"/>
      <c r="T449" s="678">
        <f t="shared" si="163"/>
        <v>2720</v>
      </c>
      <c r="U449" s="678"/>
      <c r="V449" s="678">
        <f t="shared" si="164"/>
        <v>2370</v>
      </c>
      <c r="W449" s="678"/>
      <c r="X449" s="678">
        <f t="shared" si="165"/>
        <v>2290</v>
      </c>
      <c r="Y449" s="678"/>
      <c r="Z449" s="678">
        <f t="shared" si="166"/>
        <v>2620</v>
      </c>
      <c r="AA449" s="678"/>
      <c r="AB449" s="678">
        <f t="shared" si="167"/>
        <v>2700</v>
      </c>
      <c r="AC449" s="678"/>
      <c r="AD449" s="678">
        <f t="shared" si="168"/>
        <v>2440</v>
      </c>
      <c r="AE449" s="678"/>
      <c r="AF449" s="678">
        <f t="shared" si="169"/>
        <v>2650</v>
      </c>
      <c r="AG449" s="678"/>
      <c r="AH449" s="556">
        <f t="shared" si="170"/>
        <v>2520</v>
      </c>
      <c r="AI449" s="556"/>
      <c r="AJ449" s="144" t="s">
        <v>919</v>
      </c>
      <c r="AK449" s="145">
        <v>2525</v>
      </c>
    </row>
    <row r="450" spans="1:37" s="143" customFormat="1" ht="18" customHeight="1">
      <c r="A450" s="151">
        <f t="shared" si="171"/>
        <v>398</v>
      </c>
      <c r="B450" s="691" t="s">
        <v>312</v>
      </c>
      <c r="C450" s="692"/>
      <c r="D450" s="242" t="str">
        <f t="shared" si="159"/>
        <v>~380В</v>
      </c>
      <c r="E450" s="553" t="s">
        <v>212</v>
      </c>
      <c r="F450" s="554"/>
      <c r="G450" s="693"/>
      <c r="H450" s="228" t="s">
        <v>196</v>
      </c>
      <c r="I450" s="242">
        <v>4</v>
      </c>
      <c r="J450" s="556">
        <f t="shared" si="160"/>
        <v>1000</v>
      </c>
      <c r="K450" s="554"/>
      <c r="L450" s="555"/>
      <c r="M450" s="556">
        <v>0.5</v>
      </c>
      <c r="N450" s="556"/>
      <c r="O450" s="556"/>
      <c r="P450" s="678">
        <f t="shared" si="161"/>
        <v>2820</v>
      </c>
      <c r="Q450" s="678"/>
      <c r="R450" s="679">
        <f t="shared" si="162"/>
        <v>2200</v>
      </c>
      <c r="S450" s="680"/>
      <c r="T450" s="678">
        <f t="shared" si="163"/>
        <v>2650</v>
      </c>
      <c r="U450" s="678"/>
      <c r="V450" s="678">
        <f t="shared" si="164"/>
        <v>2300</v>
      </c>
      <c r="W450" s="678"/>
      <c r="X450" s="678">
        <f t="shared" si="165"/>
        <v>2230</v>
      </c>
      <c r="Y450" s="678"/>
      <c r="Z450" s="678">
        <f t="shared" si="166"/>
        <v>2550</v>
      </c>
      <c r="AA450" s="678"/>
      <c r="AB450" s="678">
        <f t="shared" si="167"/>
        <v>2620</v>
      </c>
      <c r="AC450" s="678"/>
      <c r="AD450" s="678">
        <f t="shared" si="168"/>
        <v>2380</v>
      </c>
      <c r="AE450" s="678"/>
      <c r="AF450" s="678">
        <f t="shared" si="169"/>
        <v>2570</v>
      </c>
      <c r="AG450" s="678"/>
      <c r="AH450" s="556">
        <f t="shared" si="170"/>
        <v>2450</v>
      </c>
      <c r="AI450" s="556"/>
      <c r="AJ450" s="144" t="s">
        <v>919</v>
      </c>
      <c r="AK450" s="145">
        <v>2454</v>
      </c>
    </row>
    <row r="451" spans="1:37" s="143" customFormat="1" ht="18" customHeight="1">
      <c r="A451" s="151">
        <f t="shared" si="171"/>
        <v>399</v>
      </c>
      <c r="B451" s="691" t="s">
        <v>313</v>
      </c>
      <c r="C451" s="692"/>
      <c r="D451" s="242" t="str">
        <f t="shared" si="159"/>
        <v>~380В</v>
      </c>
      <c r="E451" s="553" t="s">
        <v>212</v>
      </c>
      <c r="F451" s="554"/>
      <c r="G451" s="693"/>
      <c r="H451" s="228" t="s">
        <v>196</v>
      </c>
      <c r="I451" s="242">
        <v>4</v>
      </c>
      <c r="J451" s="556">
        <f t="shared" si="160"/>
        <v>1000</v>
      </c>
      <c r="K451" s="554"/>
      <c r="L451" s="555"/>
      <c r="M451" s="556">
        <v>0.5</v>
      </c>
      <c r="N451" s="556"/>
      <c r="O451" s="556"/>
      <c r="P451" s="678">
        <f t="shared" si="161"/>
        <v>2120</v>
      </c>
      <c r="Q451" s="678"/>
      <c r="R451" s="679">
        <f t="shared" si="162"/>
        <v>1660</v>
      </c>
      <c r="S451" s="680"/>
      <c r="T451" s="678">
        <f t="shared" si="163"/>
        <v>1990</v>
      </c>
      <c r="U451" s="678"/>
      <c r="V451" s="678">
        <f t="shared" si="164"/>
        <v>1730</v>
      </c>
      <c r="W451" s="678"/>
      <c r="X451" s="678">
        <f t="shared" si="165"/>
        <v>1670</v>
      </c>
      <c r="Y451" s="678"/>
      <c r="Z451" s="678">
        <f t="shared" si="166"/>
        <v>1910</v>
      </c>
      <c r="AA451" s="678"/>
      <c r="AB451" s="678">
        <f t="shared" si="167"/>
        <v>1970</v>
      </c>
      <c r="AC451" s="678"/>
      <c r="AD451" s="678">
        <f t="shared" si="168"/>
        <v>1780</v>
      </c>
      <c r="AE451" s="678"/>
      <c r="AF451" s="678">
        <f t="shared" si="169"/>
        <v>1930</v>
      </c>
      <c r="AG451" s="678"/>
      <c r="AH451" s="556">
        <f t="shared" si="170"/>
        <v>1840</v>
      </c>
      <c r="AI451" s="556"/>
      <c r="AJ451" s="144" t="s">
        <v>919</v>
      </c>
      <c r="AK451" s="145">
        <v>1845</v>
      </c>
    </row>
    <row r="452" spans="1:37" s="143" customFormat="1" ht="18" customHeight="1">
      <c r="A452" s="151">
        <f t="shared" si="171"/>
        <v>400</v>
      </c>
      <c r="B452" s="691" t="s">
        <v>314</v>
      </c>
      <c r="C452" s="692"/>
      <c r="D452" s="242" t="str">
        <f t="shared" si="159"/>
        <v>~380В</v>
      </c>
      <c r="E452" s="553" t="s">
        <v>212</v>
      </c>
      <c r="F452" s="554"/>
      <c r="G452" s="693"/>
      <c r="H452" s="228" t="s">
        <v>196</v>
      </c>
      <c r="I452" s="242">
        <v>4</v>
      </c>
      <c r="J452" s="556">
        <f t="shared" si="160"/>
        <v>1000</v>
      </c>
      <c r="K452" s="554"/>
      <c r="L452" s="555"/>
      <c r="M452" s="556">
        <v>0.5</v>
      </c>
      <c r="N452" s="556"/>
      <c r="O452" s="556"/>
      <c r="P452" s="678">
        <f t="shared" si="161"/>
        <v>2220</v>
      </c>
      <c r="Q452" s="678"/>
      <c r="R452" s="679">
        <f t="shared" si="162"/>
        <v>1730</v>
      </c>
      <c r="S452" s="680"/>
      <c r="T452" s="678">
        <f t="shared" si="163"/>
        <v>2080</v>
      </c>
      <c r="U452" s="678"/>
      <c r="V452" s="678">
        <f t="shared" si="164"/>
        <v>1810</v>
      </c>
      <c r="W452" s="678"/>
      <c r="X452" s="678">
        <f t="shared" si="165"/>
        <v>1750</v>
      </c>
      <c r="Y452" s="678"/>
      <c r="Z452" s="678">
        <f t="shared" si="166"/>
        <v>2000</v>
      </c>
      <c r="AA452" s="678"/>
      <c r="AB452" s="678">
        <f t="shared" si="167"/>
        <v>2060</v>
      </c>
      <c r="AC452" s="678"/>
      <c r="AD452" s="678">
        <f t="shared" si="168"/>
        <v>1870</v>
      </c>
      <c r="AE452" s="678"/>
      <c r="AF452" s="678">
        <f t="shared" si="169"/>
        <v>2020</v>
      </c>
      <c r="AG452" s="678"/>
      <c r="AH452" s="556">
        <f t="shared" si="170"/>
        <v>1930</v>
      </c>
      <c r="AI452" s="556"/>
      <c r="AJ452" s="144" t="s">
        <v>919</v>
      </c>
      <c r="AK452" s="145">
        <v>1932</v>
      </c>
    </row>
    <row r="453" spans="1:37" s="143" customFormat="1" ht="18" customHeight="1">
      <c r="A453" s="151">
        <f t="shared" si="171"/>
        <v>401</v>
      </c>
      <c r="B453" s="691" t="s">
        <v>315</v>
      </c>
      <c r="C453" s="692"/>
      <c r="D453" s="242" t="str">
        <f t="shared" si="159"/>
        <v>~380В</v>
      </c>
      <c r="E453" s="553" t="s">
        <v>212</v>
      </c>
      <c r="F453" s="554"/>
      <c r="G453" s="693"/>
      <c r="H453" s="228" t="s">
        <v>196</v>
      </c>
      <c r="I453" s="242">
        <v>4</v>
      </c>
      <c r="J453" s="556">
        <f t="shared" si="160"/>
        <v>1000</v>
      </c>
      <c r="K453" s="554"/>
      <c r="L453" s="555"/>
      <c r="M453" s="556">
        <v>0.5</v>
      </c>
      <c r="N453" s="556"/>
      <c r="O453" s="556"/>
      <c r="P453" s="678">
        <f t="shared" si="161"/>
        <v>2380</v>
      </c>
      <c r="Q453" s="678"/>
      <c r="R453" s="679">
        <f t="shared" si="162"/>
        <v>1870</v>
      </c>
      <c r="S453" s="680"/>
      <c r="T453" s="678">
        <f t="shared" si="163"/>
        <v>2240</v>
      </c>
      <c r="U453" s="678"/>
      <c r="V453" s="678">
        <f t="shared" si="164"/>
        <v>1950</v>
      </c>
      <c r="W453" s="678"/>
      <c r="X453" s="678">
        <f t="shared" si="165"/>
        <v>1890</v>
      </c>
      <c r="Y453" s="678"/>
      <c r="Z453" s="678">
        <f t="shared" si="166"/>
        <v>2160</v>
      </c>
      <c r="AA453" s="678"/>
      <c r="AB453" s="678">
        <f t="shared" si="167"/>
        <v>2220</v>
      </c>
      <c r="AC453" s="678"/>
      <c r="AD453" s="678">
        <f t="shared" si="168"/>
        <v>2010</v>
      </c>
      <c r="AE453" s="678"/>
      <c r="AF453" s="678">
        <f t="shared" si="169"/>
        <v>2180</v>
      </c>
      <c r="AG453" s="678"/>
      <c r="AH453" s="556">
        <f t="shared" si="170"/>
        <v>2070</v>
      </c>
      <c r="AI453" s="556"/>
      <c r="AJ453" s="144" t="s">
        <v>919</v>
      </c>
      <c r="AK453" s="145">
        <v>2078</v>
      </c>
    </row>
    <row r="454" spans="1:37" s="143" customFormat="1" ht="18" customHeight="1">
      <c r="A454" s="151">
        <f t="shared" si="171"/>
        <v>402</v>
      </c>
      <c r="B454" s="691" t="s">
        <v>316</v>
      </c>
      <c r="C454" s="692"/>
      <c r="D454" s="242" t="str">
        <f t="shared" si="159"/>
        <v>~380В</v>
      </c>
      <c r="E454" s="553" t="s">
        <v>212</v>
      </c>
      <c r="F454" s="554"/>
      <c r="G454" s="693"/>
      <c r="H454" s="228" t="s">
        <v>196</v>
      </c>
      <c r="I454" s="242">
        <v>4</v>
      </c>
      <c r="J454" s="556">
        <f t="shared" si="160"/>
        <v>1000</v>
      </c>
      <c r="K454" s="554"/>
      <c r="L454" s="555"/>
      <c r="M454" s="556">
        <v>0.5</v>
      </c>
      <c r="N454" s="556"/>
      <c r="O454" s="556"/>
      <c r="P454" s="678">
        <f t="shared" si="161"/>
        <v>2180</v>
      </c>
      <c r="Q454" s="678"/>
      <c r="R454" s="679">
        <f t="shared" si="162"/>
        <v>1710</v>
      </c>
      <c r="S454" s="680"/>
      <c r="T454" s="678">
        <f t="shared" si="163"/>
        <v>2050</v>
      </c>
      <c r="U454" s="678"/>
      <c r="V454" s="678">
        <f t="shared" si="164"/>
        <v>1780</v>
      </c>
      <c r="W454" s="678"/>
      <c r="X454" s="678">
        <f t="shared" si="165"/>
        <v>1720</v>
      </c>
      <c r="Y454" s="678"/>
      <c r="Z454" s="678">
        <f t="shared" si="166"/>
        <v>1970</v>
      </c>
      <c r="AA454" s="678"/>
      <c r="AB454" s="678">
        <f t="shared" si="167"/>
        <v>2030</v>
      </c>
      <c r="AC454" s="678"/>
      <c r="AD454" s="678">
        <f t="shared" si="168"/>
        <v>1840</v>
      </c>
      <c r="AE454" s="678"/>
      <c r="AF454" s="678">
        <f t="shared" si="169"/>
        <v>1990</v>
      </c>
      <c r="AG454" s="678"/>
      <c r="AH454" s="556">
        <f t="shared" si="170"/>
        <v>1900</v>
      </c>
      <c r="AI454" s="556"/>
      <c r="AJ454" s="144" t="s">
        <v>919</v>
      </c>
      <c r="AK454" s="145">
        <v>1900</v>
      </c>
    </row>
    <row r="455" spans="1:37" s="143" customFormat="1" ht="18" customHeight="1">
      <c r="A455" s="151">
        <f t="shared" si="171"/>
        <v>403</v>
      </c>
      <c r="B455" s="691" t="s">
        <v>317</v>
      </c>
      <c r="C455" s="692"/>
      <c r="D455" s="242" t="str">
        <f t="shared" si="159"/>
        <v>~380В</v>
      </c>
      <c r="E455" s="553" t="s">
        <v>212</v>
      </c>
      <c r="F455" s="554"/>
      <c r="G455" s="693"/>
      <c r="H455" s="228" t="s">
        <v>196</v>
      </c>
      <c r="I455" s="242">
        <v>4</v>
      </c>
      <c r="J455" s="556">
        <f t="shared" si="160"/>
        <v>1000</v>
      </c>
      <c r="K455" s="554"/>
      <c r="L455" s="555"/>
      <c r="M455" s="556">
        <v>0.5</v>
      </c>
      <c r="N455" s="556"/>
      <c r="O455" s="556"/>
      <c r="P455" s="678">
        <f t="shared" si="161"/>
        <v>2550</v>
      </c>
      <c r="Q455" s="678"/>
      <c r="R455" s="679">
        <f t="shared" si="162"/>
        <v>1990</v>
      </c>
      <c r="S455" s="680"/>
      <c r="T455" s="678">
        <f t="shared" si="163"/>
        <v>2390</v>
      </c>
      <c r="U455" s="678"/>
      <c r="V455" s="678">
        <f t="shared" si="164"/>
        <v>2080</v>
      </c>
      <c r="W455" s="678"/>
      <c r="X455" s="678">
        <f t="shared" si="165"/>
        <v>2020</v>
      </c>
      <c r="Y455" s="678"/>
      <c r="Z455" s="678">
        <f t="shared" si="166"/>
        <v>2310</v>
      </c>
      <c r="AA455" s="678"/>
      <c r="AB455" s="678">
        <f t="shared" si="167"/>
        <v>2370</v>
      </c>
      <c r="AC455" s="678"/>
      <c r="AD455" s="678">
        <f t="shared" si="168"/>
        <v>2150</v>
      </c>
      <c r="AE455" s="678"/>
      <c r="AF455" s="678">
        <f t="shared" si="169"/>
        <v>2330</v>
      </c>
      <c r="AG455" s="678"/>
      <c r="AH455" s="556">
        <f t="shared" si="170"/>
        <v>2220</v>
      </c>
      <c r="AI455" s="556"/>
      <c r="AJ455" s="144" t="s">
        <v>919</v>
      </c>
      <c r="AK455" s="145">
        <v>2222</v>
      </c>
    </row>
    <row r="456" spans="1:37" s="143" customFormat="1" ht="18" customHeight="1">
      <c r="A456" s="151">
        <f t="shared" si="171"/>
        <v>404</v>
      </c>
      <c r="B456" s="691" t="s">
        <v>318</v>
      </c>
      <c r="C456" s="692"/>
      <c r="D456" s="242" t="str">
        <f t="shared" ref="D456:D487" si="172">IF(AJ456="АВС","~380В","~220В")</f>
        <v>~380В</v>
      </c>
      <c r="E456" s="553" t="s">
        <v>212</v>
      </c>
      <c r="F456" s="554"/>
      <c r="G456" s="693"/>
      <c r="H456" s="228" t="s">
        <v>196</v>
      </c>
      <c r="I456" s="242">
        <v>4</v>
      </c>
      <c r="J456" s="556">
        <f t="shared" ref="J456:J487" si="173">IF(I456&gt;16,2500,1000)</f>
        <v>1000</v>
      </c>
      <c r="K456" s="554"/>
      <c r="L456" s="555"/>
      <c r="M456" s="556">
        <v>0.5</v>
      </c>
      <c r="N456" s="556"/>
      <c r="O456" s="556"/>
      <c r="P456" s="678">
        <f t="shared" ref="P456:P487" si="174">IF(AJ456="АВС",TRUNC((AK456+AK456*15/100)/10,0)*10,"-")</f>
        <v>2680</v>
      </c>
      <c r="Q456" s="678"/>
      <c r="R456" s="679">
        <f t="shared" ref="R456:R487" si="175">IF(AJ456="АВС",TRUNC((AK456-AK456*10/100)/10,0)*10,"-")</f>
        <v>2090</v>
      </c>
      <c r="S456" s="680"/>
      <c r="T456" s="678">
        <f t="shared" ref="T456:T487" si="176">IF(AJ456="АВС",TRUNC((AK456+AK456*8/100)/10,0)*10,"-")</f>
        <v>2510</v>
      </c>
      <c r="U456" s="678"/>
      <c r="V456" s="678">
        <f t="shared" ref="V456:V487" si="177">IF(OR(AJ456="АВС",AJ456="А"),TRUNC((AK456-AK456*6/100)/10,0)*10,"-")</f>
        <v>2190</v>
      </c>
      <c r="W456" s="678"/>
      <c r="X456" s="678">
        <f t="shared" ref="X456:X487" si="178">IF(OR(AJ456="АВС",AJ456="В"),TRUNC((AK456-AK456*9/100)/10,0)*10,"-")</f>
        <v>2120</v>
      </c>
      <c r="Y456" s="678"/>
      <c r="Z456" s="678">
        <f t="shared" ref="Z456:Z487" si="179">IF(OR(AJ456="АВС",AJ456="С"),TRUNC((AK456+AK456*4/100)/10,0)*10,"-")</f>
        <v>2420</v>
      </c>
      <c r="AA456" s="678"/>
      <c r="AB456" s="678">
        <f t="shared" ref="AB456:AB487" si="180">IF(OR(AJ456="АВС",AJ456="А"),TRUNC((AK456+AK456*7/100)/10,0)*10,"-")</f>
        <v>2490</v>
      </c>
      <c r="AC456" s="678"/>
      <c r="AD456" s="678">
        <f t="shared" ref="AD456:AD487" si="181">IF(OR(AJ456="АВС",AJ456="В"),TRUNC((AK456-AK456*3/100)/10,0)*10,"-")</f>
        <v>2260</v>
      </c>
      <c r="AE456" s="678"/>
      <c r="AF456" s="678">
        <f t="shared" ref="AF456:AF487" si="182">IF(OR(AJ456="АВС",AJ456="С"),TRUNC((AK456+AK456*5/100)/10,0)*10,"-")</f>
        <v>2440</v>
      </c>
      <c r="AG456" s="678"/>
      <c r="AH456" s="556">
        <f t="shared" ref="AH456:AH487" si="183">TRUNC(AK456/10,0)*10</f>
        <v>2330</v>
      </c>
      <c r="AI456" s="556"/>
      <c r="AJ456" s="144" t="s">
        <v>919</v>
      </c>
      <c r="AK456" s="145">
        <v>2333</v>
      </c>
    </row>
    <row r="457" spans="1:37" s="143" customFormat="1" ht="18" customHeight="1">
      <c r="A457" s="151">
        <f t="shared" ref="A457:A488" si="184">A456+1</f>
        <v>405</v>
      </c>
      <c r="B457" s="691" t="s">
        <v>319</v>
      </c>
      <c r="C457" s="692"/>
      <c r="D457" s="242" t="str">
        <f t="shared" si="172"/>
        <v>~380В</v>
      </c>
      <c r="E457" s="553" t="s">
        <v>212</v>
      </c>
      <c r="F457" s="554"/>
      <c r="G457" s="693"/>
      <c r="H457" s="228" t="s">
        <v>196</v>
      </c>
      <c r="I457" s="242">
        <v>4</v>
      </c>
      <c r="J457" s="556">
        <f t="shared" si="173"/>
        <v>1000</v>
      </c>
      <c r="K457" s="554"/>
      <c r="L457" s="555"/>
      <c r="M457" s="556">
        <v>0.5</v>
      </c>
      <c r="N457" s="556"/>
      <c r="O457" s="556"/>
      <c r="P457" s="678">
        <f t="shared" si="174"/>
        <v>2180</v>
      </c>
      <c r="Q457" s="678"/>
      <c r="R457" s="679">
        <f t="shared" si="175"/>
        <v>1700</v>
      </c>
      <c r="S457" s="680"/>
      <c r="T457" s="678">
        <f t="shared" si="176"/>
        <v>2040</v>
      </c>
      <c r="U457" s="678"/>
      <c r="V457" s="678">
        <f t="shared" si="177"/>
        <v>1780</v>
      </c>
      <c r="W457" s="678"/>
      <c r="X457" s="678">
        <f t="shared" si="178"/>
        <v>1720</v>
      </c>
      <c r="Y457" s="678"/>
      <c r="Z457" s="678">
        <f t="shared" si="179"/>
        <v>1970</v>
      </c>
      <c r="AA457" s="678"/>
      <c r="AB457" s="678">
        <f t="shared" si="180"/>
        <v>2020</v>
      </c>
      <c r="AC457" s="678"/>
      <c r="AD457" s="678">
        <f t="shared" si="181"/>
        <v>1830</v>
      </c>
      <c r="AE457" s="678"/>
      <c r="AF457" s="678">
        <f t="shared" si="182"/>
        <v>1990</v>
      </c>
      <c r="AG457" s="678"/>
      <c r="AH457" s="556">
        <f t="shared" si="183"/>
        <v>1890</v>
      </c>
      <c r="AI457" s="556"/>
      <c r="AJ457" s="144" t="s">
        <v>919</v>
      </c>
      <c r="AK457" s="145">
        <v>1896</v>
      </c>
    </row>
    <row r="458" spans="1:37" s="143" customFormat="1" ht="18" customHeight="1">
      <c r="A458" s="151">
        <f t="shared" si="184"/>
        <v>406</v>
      </c>
      <c r="B458" s="691" t="s">
        <v>320</v>
      </c>
      <c r="C458" s="692"/>
      <c r="D458" s="242" t="str">
        <f t="shared" si="172"/>
        <v>~380В</v>
      </c>
      <c r="E458" s="553" t="s">
        <v>212</v>
      </c>
      <c r="F458" s="554"/>
      <c r="G458" s="693"/>
      <c r="H458" s="228" t="s">
        <v>196</v>
      </c>
      <c r="I458" s="242">
        <v>4</v>
      </c>
      <c r="J458" s="556">
        <f t="shared" si="173"/>
        <v>1000</v>
      </c>
      <c r="K458" s="554"/>
      <c r="L458" s="555"/>
      <c r="M458" s="556">
        <v>0.5</v>
      </c>
      <c r="N458" s="556"/>
      <c r="O458" s="556"/>
      <c r="P458" s="678">
        <f t="shared" si="174"/>
        <v>2380</v>
      </c>
      <c r="Q458" s="678"/>
      <c r="R458" s="679">
        <f t="shared" si="175"/>
        <v>1860</v>
      </c>
      <c r="S458" s="680"/>
      <c r="T458" s="678">
        <f t="shared" si="176"/>
        <v>2240</v>
      </c>
      <c r="U458" s="678"/>
      <c r="V458" s="678">
        <f t="shared" si="177"/>
        <v>1950</v>
      </c>
      <c r="W458" s="678"/>
      <c r="X458" s="678">
        <f t="shared" si="178"/>
        <v>1880</v>
      </c>
      <c r="Y458" s="678"/>
      <c r="Z458" s="678">
        <f t="shared" si="179"/>
        <v>2150</v>
      </c>
      <c r="AA458" s="678"/>
      <c r="AB458" s="678">
        <f t="shared" si="180"/>
        <v>2220</v>
      </c>
      <c r="AC458" s="678"/>
      <c r="AD458" s="678">
        <f t="shared" si="181"/>
        <v>2010</v>
      </c>
      <c r="AE458" s="678"/>
      <c r="AF458" s="678">
        <f t="shared" si="182"/>
        <v>2170</v>
      </c>
      <c r="AG458" s="678"/>
      <c r="AH458" s="556">
        <f t="shared" si="183"/>
        <v>2070</v>
      </c>
      <c r="AI458" s="556"/>
      <c r="AJ458" s="144" t="s">
        <v>919</v>
      </c>
      <c r="AK458" s="145">
        <v>2075</v>
      </c>
    </row>
    <row r="459" spans="1:37" s="143" customFormat="1" ht="18" customHeight="1">
      <c r="A459" s="151">
        <f t="shared" si="184"/>
        <v>407</v>
      </c>
      <c r="B459" s="691" t="s">
        <v>321</v>
      </c>
      <c r="C459" s="692"/>
      <c r="D459" s="242" t="str">
        <f t="shared" si="172"/>
        <v>~380В</v>
      </c>
      <c r="E459" s="553" t="s">
        <v>212</v>
      </c>
      <c r="F459" s="554"/>
      <c r="G459" s="693"/>
      <c r="H459" s="228" t="s">
        <v>196</v>
      </c>
      <c r="I459" s="242">
        <v>4</v>
      </c>
      <c r="J459" s="556">
        <f t="shared" si="173"/>
        <v>1000</v>
      </c>
      <c r="K459" s="554"/>
      <c r="L459" s="555"/>
      <c r="M459" s="556">
        <v>0.5</v>
      </c>
      <c r="N459" s="556"/>
      <c r="O459" s="556"/>
      <c r="P459" s="678">
        <f t="shared" si="174"/>
        <v>2920</v>
      </c>
      <c r="Q459" s="678"/>
      <c r="R459" s="679">
        <f t="shared" si="175"/>
        <v>2280</v>
      </c>
      <c r="S459" s="680"/>
      <c r="T459" s="678">
        <f t="shared" si="176"/>
        <v>2740</v>
      </c>
      <c r="U459" s="678"/>
      <c r="V459" s="678">
        <f t="shared" si="177"/>
        <v>2390</v>
      </c>
      <c r="W459" s="678"/>
      <c r="X459" s="678">
        <f t="shared" si="178"/>
        <v>2310</v>
      </c>
      <c r="Y459" s="678"/>
      <c r="Z459" s="678">
        <f t="shared" si="179"/>
        <v>2640</v>
      </c>
      <c r="AA459" s="678"/>
      <c r="AB459" s="678">
        <f t="shared" si="180"/>
        <v>2720</v>
      </c>
      <c r="AC459" s="678"/>
      <c r="AD459" s="678">
        <f t="shared" si="181"/>
        <v>2460</v>
      </c>
      <c r="AE459" s="678"/>
      <c r="AF459" s="678">
        <f t="shared" si="182"/>
        <v>2670</v>
      </c>
      <c r="AG459" s="678"/>
      <c r="AH459" s="556">
        <f t="shared" si="183"/>
        <v>2540</v>
      </c>
      <c r="AI459" s="556"/>
      <c r="AJ459" s="144" t="s">
        <v>919</v>
      </c>
      <c r="AK459" s="145">
        <v>2544</v>
      </c>
    </row>
    <row r="460" spans="1:37" s="143" customFormat="1" ht="18" customHeight="1">
      <c r="A460" s="151">
        <f t="shared" si="184"/>
        <v>408</v>
      </c>
      <c r="B460" s="691" t="s">
        <v>322</v>
      </c>
      <c r="C460" s="692"/>
      <c r="D460" s="242" t="str">
        <f t="shared" si="172"/>
        <v>~380В</v>
      </c>
      <c r="E460" s="553" t="s">
        <v>212</v>
      </c>
      <c r="F460" s="554"/>
      <c r="G460" s="693"/>
      <c r="H460" s="228" t="s">
        <v>196</v>
      </c>
      <c r="I460" s="242">
        <v>4</v>
      </c>
      <c r="J460" s="556">
        <f t="shared" si="173"/>
        <v>1000</v>
      </c>
      <c r="K460" s="554"/>
      <c r="L460" s="555"/>
      <c r="M460" s="556">
        <v>0.5</v>
      </c>
      <c r="N460" s="556"/>
      <c r="O460" s="556"/>
      <c r="P460" s="678">
        <f t="shared" si="174"/>
        <v>2510</v>
      </c>
      <c r="Q460" s="678"/>
      <c r="R460" s="679">
        <f t="shared" si="175"/>
        <v>1960</v>
      </c>
      <c r="S460" s="680"/>
      <c r="T460" s="678">
        <f t="shared" si="176"/>
        <v>2350</v>
      </c>
      <c r="U460" s="678"/>
      <c r="V460" s="678">
        <f t="shared" si="177"/>
        <v>2050</v>
      </c>
      <c r="W460" s="678"/>
      <c r="X460" s="678">
        <f t="shared" si="178"/>
        <v>1980</v>
      </c>
      <c r="Y460" s="678"/>
      <c r="Z460" s="678">
        <f t="shared" si="179"/>
        <v>2270</v>
      </c>
      <c r="AA460" s="678"/>
      <c r="AB460" s="678">
        <f t="shared" si="180"/>
        <v>2330</v>
      </c>
      <c r="AC460" s="678"/>
      <c r="AD460" s="678">
        <f t="shared" si="181"/>
        <v>2110</v>
      </c>
      <c r="AE460" s="678"/>
      <c r="AF460" s="678">
        <f t="shared" si="182"/>
        <v>2290</v>
      </c>
      <c r="AG460" s="678"/>
      <c r="AH460" s="556">
        <f t="shared" si="183"/>
        <v>2180</v>
      </c>
      <c r="AI460" s="556"/>
      <c r="AJ460" s="144" t="s">
        <v>919</v>
      </c>
      <c r="AK460" s="145">
        <v>2183</v>
      </c>
    </row>
    <row r="461" spans="1:37" s="143" customFormat="1" ht="18" customHeight="1">
      <c r="A461" s="151">
        <f t="shared" si="184"/>
        <v>409</v>
      </c>
      <c r="B461" s="691" t="s">
        <v>323</v>
      </c>
      <c r="C461" s="692"/>
      <c r="D461" s="242" t="str">
        <f t="shared" si="172"/>
        <v>~380В</v>
      </c>
      <c r="E461" s="553" t="s">
        <v>212</v>
      </c>
      <c r="F461" s="554"/>
      <c r="G461" s="693"/>
      <c r="H461" s="228" t="s">
        <v>196</v>
      </c>
      <c r="I461" s="242">
        <v>4</v>
      </c>
      <c r="J461" s="556">
        <f t="shared" si="173"/>
        <v>1000</v>
      </c>
      <c r="K461" s="554"/>
      <c r="L461" s="555"/>
      <c r="M461" s="556">
        <v>0.5</v>
      </c>
      <c r="N461" s="556"/>
      <c r="O461" s="556"/>
      <c r="P461" s="678">
        <f t="shared" si="174"/>
        <v>2660</v>
      </c>
      <c r="Q461" s="678"/>
      <c r="R461" s="679">
        <f t="shared" si="175"/>
        <v>2080</v>
      </c>
      <c r="S461" s="680"/>
      <c r="T461" s="678">
        <f t="shared" si="176"/>
        <v>2500</v>
      </c>
      <c r="U461" s="678"/>
      <c r="V461" s="678">
        <f t="shared" si="177"/>
        <v>2170</v>
      </c>
      <c r="W461" s="678"/>
      <c r="X461" s="678">
        <f t="shared" si="178"/>
        <v>2100</v>
      </c>
      <c r="Y461" s="678"/>
      <c r="Z461" s="678">
        <f t="shared" si="179"/>
        <v>2400</v>
      </c>
      <c r="AA461" s="678"/>
      <c r="AB461" s="678">
        <f t="shared" si="180"/>
        <v>2470</v>
      </c>
      <c r="AC461" s="678"/>
      <c r="AD461" s="678">
        <f t="shared" si="181"/>
        <v>2240</v>
      </c>
      <c r="AE461" s="678"/>
      <c r="AF461" s="678">
        <f t="shared" si="182"/>
        <v>2430</v>
      </c>
      <c r="AG461" s="678"/>
      <c r="AH461" s="556">
        <f t="shared" si="183"/>
        <v>2310</v>
      </c>
      <c r="AI461" s="556"/>
      <c r="AJ461" s="144" t="s">
        <v>919</v>
      </c>
      <c r="AK461" s="145">
        <v>2315</v>
      </c>
    </row>
    <row r="462" spans="1:37" s="143" customFormat="1" ht="18" customHeight="1">
      <c r="A462" s="151">
        <f t="shared" si="184"/>
        <v>410</v>
      </c>
      <c r="B462" s="691" t="s">
        <v>324</v>
      </c>
      <c r="C462" s="692"/>
      <c r="D462" s="242" t="str">
        <f t="shared" si="172"/>
        <v>~380В</v>
      </c>
      <c r="E462" s="553" t="s">
        <v>212</v>
      </c>
      <c r="F462" s="554"/>
      <c r="G462" s="693"/>
      <c r="H462" s="228" t="s">
        <v>196</v>
      </c>
      <c r="I462" s="242">
        <v>4</v>
      </c>
      <c r="J462" s="556">
        <f t="shared" si="173"/>
        <v>1000</v>
      </c>
      <c r="K462" s="554"/>
      <c r="L462" s="555"/>
      <c r="M462" s="556">
        <v>0.5</v>
      </c>
      <c r="N462" s="556"/>
      <c r="O462" s="556"/>
      <c r="P462" s="678">
        <f t="shared" si="174"/>
        <v>2780</v>
      </c>
      <c r="Q462" s="678"/>
      <c r="R462" s="679">
        <f t="shared" si="175"/>
        <v>2180</v>
      </c>
      <c r="S462" s="680"/>
      <c r="T462" s="678">
        <f t="shared" si="176"/>
        <v>2610</v>
      </c>
      <c r="U462" s="678"/>
      <c r="V462" s="678">
        <f t="shared" si="177"/>
        <v>2270</v>
      </c>
      <c r="W462" s="678"/>
      <c r="X462" s="678">
        <f t="shared" si="178"/>
        <v>2200</v>
      </c>
      <c r="Y462" s="678"/>
      <c r="Z462" s="678">
        <f t="shared" si="179"/>
        <v>2520</v>
      </c>
      <c r="AA462" s="678"/>
      <c r="AB462" s="678">
        <f t="shared" si="180"/>
        <v>2590</v>
      </c>
      <c r="AC462" s="678"/>
      <c r="AD462" s="678">
        <f t="shared" si="181"/>
        <v>2350</v>
      </c>
      <c r="AE462" s="678"/>
      <c r="AF462" s="678">
        <f t="shared" si="182"/>
        <v>2540</v>
      </c>
      <c r="AG462" s="678"/>
      <c r="AH462" s="556">
        <f t="shared" si="183"/>
        <v>2420</v>
      </c>
      <c r="AI462" s="556"/>
      <c r="AJ462" s="144" t="s">
        <v>919</v>
      </c>
      <c r="AK462" s="145">
        <v>2425</v>
      </c>
    </row>
    <row r="463" spans="1:37" s="143" customFormat="1" ht="18" customHeight="1">
      <c r="A463" s="151">
        <f t="shared" si="184"/>
        <v>411</v>
      </c>
      <c r="B463" s="691" t="s">
        <v>325</v>
      </c>
      <c r="C463" s="692"/>
      <c r="D463" s="242" t="str">
        <f t="shared" si="172"/>
        <v>~380В</v>
      </c>
      <c r="E463" s="553" t="s">
        <v>212</v>
      </c>
      <c r="F463" s="554"/>
      <c r="G463" s="693"/>
      <c r="H463" s="228" t="s">
        <v>196</v>
      </c>
      <c r="I463" s="242">
        <v>4</v>
      </c>
      <c r="J463" s="556">
        <f t="shared" si="173"/>
        <v>1000</v>
      </c>
      <c r="K463" s="554"/>
      <c r="L463" s="555"/>
      <c r="M463" s="556">
        <v>0.5</v>
      </c>
      <c r="N463" s="556"/>
      <c r="O463" s="556"/>
      <c r="P463" s="678">
        <f t="shared" si="174"/>
        <v>2400</v>
      </c>
      <c r="Q463" s="678"/>
      <c r="R463" s="679">
        <f t="shared" si="175"/>
        <v>1880</v>
      </c>
      <c r="S463" s="680"/>
      <c r="T463" s="678">
        <f t="shared" si="176"/>
        <v>2250</v>
      </c>
      <c r="U463" s="678"/>
      <c r="V463" s="678">
        <f t="shared" si="177"/>
        <v>1960</v>
      </c>
      <c r="W463" s="678"/>
      <c r="X463" s="678">
        <f t="shared" si="178"/>
        <v>1900</v>
      </c>
      <c r="Y463" s="678"/>
      <c r="Z463" s="678">
        <f t="shared" si="179"/>
        <v>2170</v>
      </c>
      <c r="AA463" s="678"/>
      <c r="AB463" s="678">
        <f t="shared" si="180"/>
        <v>2230</v>
      </c>
      <c r="AC463" s="678"/>
      <c r="AD463" s="678">
        <f t="shared" si="181"/>
        <v>2020</v>
      </c>
      <c r="AE463" s="678"/>
      <c r="AF463" s="678">
        <f t="shared" si="182"/>
        <v>2190</v>
      </c>
      <c r="AG463" s="678"/>
      <c r="AH463" s="556">
        <f t="shared" si="183"/>
        <v>2090</v>
      </c>
      <c r="AI463" s="556"/>
      <c r="AJ463" s="144" t="s">
        <v>919</v>
      </c>
      <c r="AK463" s="145">
        <v>2090</v>
      </c>
    </row>
    <row r="464" spans="1:37" s="143" customFormat="1" ht="18" customHeight="1">
      <c r="A464" s="151">
        <f t="shared" si="184"/>
        <v>412</v>
      </c>
      <c r="B464" s="691" t="s">
        <v>326</v>
      </c>
      <c r="C464" s="692"/>
      <c r="D464" s="242" t="str">
        <f t="shared" si="172"/>
        <v>~380В</v>
      </c>
      <c r="E464" s="553" t="s">
        <v>212</v>
      </c>
      <c r="F464" s="554"/>
      <c r="G464" s="693"/>
      <c r="H464" s="228" t="s">
        <v>196</v>
      </c>
      <c r="I464" s="242">
        <v>4</v>
      </c>
      <c r="J464" s="556">
        <f t="shared" si="173"/>
        <v>1000</v>
      </c>
      <c r="K464" s="554"/>
      <c r="L464" s="555"/>
      <c r="M464" s="556">
        <v>0.5</v>
      </c>
      <c r="N464" s="556"/>
      <c r="O464" s="556"/>
      <c r="P464" s="678">
        <f t="shared" si="174"/>
        <v>2700</v>
      </c>
      <c r="Q464" s="678"/>
      <c r="R464" s="679">
        <f t="shared" si="175"/>
        <v>2110</v>
      </c>
      <c r="S464" s="680"/>
      <c r="T464" s="678">
        <f t="shared" si="176"/>
        <v>2530</v>
      </c>
      <c r="U464" s="678"/>
      <c r="V464" s="678">
        <f t="shared" si="177"/>
        <v>2200</v>
      </c>
      <c r="W464" s="678"/>
      <c r="X464" s="678">
        <f t="shared" si="178"/>
        <v>2130</v>
      </c>
      <c r="Y464" s="678"/>
      <c r="Z464" s="678">
        <f t="shared" si="179"/>
        <v>2440</v>
      </c>
      <c r="AA464" s="678"/>
      <c r="AB464" s="678">
        <f t="shared" si="180"/>
        <v>2510</v>
      </c>
      <c r="AC464" s="678"/>
      <c r="AD464" s="678">
        <f t="shared" si="181"/>
        <v>2280</v>
      </c>
      <c r="AE464" s="678"/>
      <c r="AF464" s="678">
        <f t="shared" si="182"/>
        <v>2460</v>
      </c>
      <c r="AG464" s="678"/>
      <c r="AH464" s="556">
        <f t="shared" si="183"/>
        <v>2350</v>
      </c>
      <c r="AI464" s="556"/>
      <c r="AJ464" s="144" t="s">
        <v>919</v>
      </c>
      <c r="AK464" s="145">
        <v>2351</v>
      </c>
    </row>
    <row r="465" spans="1:37" s="143" customFormat="1" ht="18" customHeight="1">
      <c r="A465" s="151">
        <f t="shared" si="184"/>
        <v>413</v>
      </c>
      <c r="B465" s="691" t="s">
        <v>327</v>
      </c>
      <c r="C465" s="692"/>
      <c r="D465" s="242" t="str">
        <f t="shared" si="172"/>
        <v>~380В</v>
      </c>
      <c r="E465" s="553" t="s">
        <v>212</v>
      </c>
      <c r="F465" s="554"/>
      <c r="G465" s="693"/>
      <c r="H465" s="228" t="s">
        <v>196</v>
      </c>
      <c r="I465" s="242">
        <v>4</v>
      </c>
      <c r="J465" s="556">
        <f t="shared" si="173"/>
        <v>1000</v>
      </c>
      <c r="K465" s="554"/>
      <c r="L465" s="555"/>
      <c r="M465" s="556">
        <v>0.5</v>
      </c>
      <c r="N465" s="556"/>
      <c r="O465" s="556"/>
      <c r="P465" s="678">
        <f t="shared" si="174"/>
        <v>2380</v>
      </c>
      <c r="Q465" s="678"/>
      <c r="R465" s="679">
        <f t="shared" si="175"/>
        <v>1860</v>
      </c>
      <c r="S465" s="680"/>
      <c r="T465" s="678">
        <f t="shared" si="176"/>
        <v>2240</v>
      </c>
      <c r="U465" s="678"/>
      <c r="V465" s="678">
        <f t="shared" si="177"/>
        <v>1950</v>
      </c>
      <c r="W465" s="678"/>
      <c r="X465" s="678">
        <f t="shared" si="178"/>
        <v>1890</v>
      </c>
      <c r="Y465" s="678"/>
      <c r="Z465" s="678">
        <f t="shared" si="179"/>
        <v>2160</v>
      </c>
      <c r="AA465" s="678"/>
      <c r="AB465" s="678">
        <f t="shared" si="180"/>
        <v>2220</v>
      </c>
      <c r="AC465" s="678"/>
      <c r="AD465" s="678">
        <f t="shared" si="181"/>
        <v>2010</v>
      </c>
      <c r="AE465" s="678"/>
      <c r="AF465" s="678">
        <f t="shared" si="182"/>
        <v>2180</v>
      </c>
      <c r="AG465" s="678"/>
      <c r="AH465" s="556">
        <f t="shared" si="183"/>
        <v>2070</v>
      </c>
      <c r="AI465" s="556"/>
      <c r="AJ465" s="144" t="s">
        <v>919</v>
      </c>
      <c r="AK465" s="145">
        <v>2077</v>
      </c>
    </row>
    <row r="466" spans="1:37" s="143" customFormat="1" ht="18" customHeight="1">
      <c r="A466" s="151">
        <f t="shared" si="184"/>
        <v>414</v>
      </c>
      <c r="B466" s="691" t="s">
        <v>328</v>
      </c>
      <c r="C466" s="692"/>
      <c r="D466" s="242" t="str">
        <f t="shared" si="172"/>
        <v>~380В</v>
      </c>
      <c r="E466" s="553" t="s">
        <v>212</v>
      </c>
      <c r="F466" s="554"/>
      <c r="G466" s="693"/>
      <c r="H466" s="228" t="s">
        <v>196</v>
      </c>
      <c r="I466" s="242">
        <v>4</v>
      </c>
      <c r="J466" s="556">
        <f t="shared" si="173"/>
        <v>1000</v>
      </c>
      <c r="K466" s="554"/>
      <c r="L466" s="555"/>
      <c r="M466" s="556">
        <v>0.5</v>
      </c>
      <c r="N466" s="556"/>
      <c r="O466" s="556"/>
      <c r="P466" s="678">
        <f t="shared" si="174"/>
        <v>2140</v>
      </c>
      <c r="Q466" s="678"/>
      <c r="R466" s="679">
        <f t="shared" si="175"/>
        <v>1670</v>
      </c>
      <c r="S466" s="680"/>
      <c r="T466" s="678">
        <f t="shared" si="176"/>
        <v>2010</v>
      </c>
      <c r="U466" s="678"/>
      <c r="V466" s="678">
        <f t="shared" si="177"/>
        <v>1750</v>
      </c>
      <c r="W466" s="678"/>
      <c r="X466" s="678">
        <f t="shared" si="178"/>
        <v>1690</v>
      </c>
      <c r="Y466" s="678"/>
      <c r="Z466" s="678">
        <f t="shared" si="179"/>
        <v>1930</v>
      </c>
      <c r="AA466" s="678"/>
      <c r="AB466" s="678">
        <f t="shared" si="180"/>
        <v>1990</v>
      </c>
      <c r="AC466" s="678"/>
      <c r="AD466" s="678">
        <f t="shared" si="181"/>
        <v>1800</v>
      </c>
      <c r="AE466" s="678"/>
      <c r="AF466" s="678">
        <f t="shared" si="182"/>
        <v>1950</v>
      </c>
      <c r="AG466" s="678"/>
      <c r="AH466" s="556">
        <f t="shared" si="183"/>
        <v>1860</v>
      </c>
      <c r="AI466" s="556"/>
      <c r="AJ466" s="144" t="s">
        <v>919</v>
      </c>
      <c r="AK466" s="145">
        <v>1865</v>
      </c>
    </row>
    <row r="467" spans="1:37" s="143" customFormat="1" ht="18" customHeight="1">
      <c r="A467" s="151">
        <f t="shared" si="184"/>
        <v>415</v>
      </c>
      <c r="B467" s="691" t="s">
        <v>329</v>
      </c>
      <c r="C467" s="692"/>
      <c r="D467" s="242" t="str">
        <f t="shared" si="172"/>
        <v>~380В</v>
      </c>
      <c r="E467" s="553" t="s">
        <v>212</v>
      </c>
      <c r="F467" s="554"/>
      <c r="G467" s="693"/>
      <c r="H467" s="228" t="s">
        <v>196</v>
      </c>
      <c r="I467" s="242">
        <v>4</v>
      </c>
      <c r="J467" s="556">
        <f t="shared" si="173"/>
        <v>1000</v>
      </c>
      <c r="K467" s="554"/>
      <c r="L467" s="555"/>
      <c r="M467" s="556">
        <v>0.5</v>
      </c>
      <c r="N467" s="556"/>
      <c r="O467" s="556"/>
      <c r="P467" s="678">
        <f t="shared" si="174"/>
        <v>3030</v>
      </c>
      <c r="Q467" s="678"/>
      <c r="R467" s="679">
        <f t="shared" si="175"/>
        <v>2370</v>
      </c>
      <c r="S467" s="680"/>
      <c r="T467" s="678">
        <f t="shared" si="176"/>
        <v>2840</v>
      </c>
      <c r="U467" s="678"/>
      <c r="V467" s="678">
        <f t="shared" si="177"/>
        <v>2470</v>
      </c>
      <c r="W467" s="678"/>
      <c r="X467" s="678">
        <f t="shared" si="178"/>
        <v>2390</v>
      </c>
      <c r="Y467" s="678"/>
      <c r="Z467" s="678">
        <f t="shared" si="179"/>
        <v>2740</v>
      </c>
      <c r="AA467" s="678"/>
      <c r="AB467" s="678">
        <f t="shared" si="180"/>
        <v>2810</v>
      </c>
      <c r="AC467" s="678"/>
      <c r="AD467" s="678">
        <f t="shared" si="181"/>
        <v>2550</v>
      </c>
      <c r="AE467" s="678"/>
      <c r="AF467" s="678">
        <f t="shared" si="182"/>
        <v>2760</v>
      </c>
      <c r="AG467" s="678"/>
      <c r="AH467" s="556">
        <f t="shared" si="183"/>
        <v>2630</v>
      </c>
      <c r="AI467" s="556"/>
      <c r="AJ467" s="144" t="s">
        <v>919</v>
      </c>
      <c r="AK467" s="145">
        <v>2635</v>
      </c>
    </row>
    <row r="468" spans="1:37" s="143" customFormat="1" ht="18" customHeight="1">
      <c r="A468" s="151">
        <f t="shared" si="184"/>
        <v>416</v>
      </c>
      <c r="B468" s="691" t="s">
        <v>330</v>
      </c>
      <c r="C468" s="692"/>
      <c r="D468" s="242" t="str">
        <f t="shared" si="172"/>
        <v>~380В</v>
      </c>
      <c r="E468" s="553" t="s">
        <v>212</v>
      </c>
      <c r="F468" s="554"/>
      <c r="G468" s="693"/>
      <c r="H468" s="228" t="s">
        <v>196</v>
      </c>
      <c r="I468" s="242">
        <v>4</v>
      </c>
      <c r="J468" s="556">
        <f t="shared" si="173"/>
        <v>1000</v>
      </c>
      <c r="K468" s="554"/>
      <c r="L468" s="555"/>
      <c r="M468" s="556">
        <v>0.5</v>
      </c>
      <c r="N468" s="556"/>
      <c r="O468" s="556"/>
      <c r="P468" s="678">
        <f t="shared" si="174"/>
        <v>3150</v>
      </c>
      <c r="Q468" s="678"/>
      <c r="R468" s="679">
        <f t="shared" si="175"/>
        <v>2460</v>
      </c>
      <c r="S468" s="680"/>
      <c r="T468" s="678">
        <f t="shared" si="176"/>
        <v>2960</v>
      </c>
      <c r="U468" s="678"/>
      <c r="V468" s="678">
        <f t="shared" si="177"/>
        <v>2570</v>
      </c>
      <c r="W468" s="678"/>
      <c r="X468" s="678">
        <f t="shared" si="178"/>
        <v>2490</v>
      </c>
      <c r="Y468" s="678"/>
      <c r="Z468" s="678">
        <f t="shared" si="179"/>
        <v>2850</v>
      </c>
      <c r="AA468" s="678"/>
      <c r="AB468" s="678">
        <f t="shared" si="180"/>
        <v>2930</v>
      </c>
      <c r="AC468" s="678"/>
      <c r="AD468" s="678">
        <f t="shared" si="181"/>
        <v>2650</v>
      </c>
      <c r="AE468" s="678"/>
      <c r="AF468" s="678">
        <f t="shared" si="182"/>
        <v>2870</v>
      </c>
      <c r="AG468" s="678"/>
      <c r="AH468" s="556">
        <f t="shared" si="183"/>
        <v>2740</v>
      </c>
      <c r="AI468" s="556"/>
      <c r="AJ468" s="144" t="s">
        <v>919</v>
      </c>
      <c r="AK468" s="145">
        <v>2741</v>
      </c>
    </row>
    <row r="469" spans="1:37" s="143" customFormat="1" ht="18" customHeight="1">
      <c r="A469" s="151">
        <f t="shared" si="184"/>
        <v>417</v>
      </c>
      <c r="B469" s="691" t="s">
        <v>331</v>
      </c>
      <c r="C469" s="692"/>
      <c r="D469" s="242" t="str">
        <f t="shared" si="172"/>
        <v>~380В</v>
      </c>
      <c r="E469" s="553" t="s">
        <v>212</v>
      </c>
      <c r="F469" s="554"/>
      <c r="G469" s="693"/>
      <c r="H469" s="228" t="s">
        <v>196</v>
      </c>
      <c r="I469" s="242">
        <v>4</v>
      </c>
      <c r="J469" s="556">
        <f t="shared" si="173"/>
        <v>1000</v>
      </c>
      <c r="K469" s="554"/>
      <c r="L469" s="555"/>
      <c r="M469" s="556">
        <v>0.5</v>
      </c>
      <c r="N469" s="556"/>
      <c r="O469" s="556"/>
      <c r="P469" s="678">
        <f t="shared" si="174"/>
        <v>2760</v>
      </c>
      <c r="Q469" s="678"/>
      <c r="R469" s="679">
        <f t="shared" si="175"/>
        <v>2160</v>
      </c>
      <c r="S469" s="680"/>
      <c r="T469" s="678">
        <f t="shared" si="176"/>
        <v>2590</v>
      </c>
      <c r="U469" s="678"/>
      <c r="V469" s="678">
        <f t="shared" si="177"/>
        <v>2250</v>
      </c>
      <c r="W469" s="678"/>
      <c r="X469" s="678">
        <f t="shared" si="178"/>
        <v>2180</v>
      </c>
      <c r="Y469" s="678"/>
      <c r="Z469" s="678">
        <f t="shared" si="179"/>
        <v>2490</v>
      </c>
      <c r="AA469" s="678"/>
      <c r="AB469" s="678">
        <f t="shared" si="180"/>
        <v>2560</v>
      </c>
      <c r="AC469" s="678"/>
      <c r="AD469" s="678">
        <f t="shared" si="181"/>
        <v>2320</v>
      </c>
      <c r="AE469" s="678"/>
      <c r="AF469" s="678">
        <f t="shared" si="182"/>
        <v>2520</v>
      </c>
      <c r="AG469" s="678"/>
      <c r="AH469" s="556">
        <f t="shared" si="183"/>
        <v>2400</v>
      </c>
      <c r="AI469" s="556"/>
      <c r="AJ469" s="144" t="s">
        <v>919</v>
      </c>
      <c r="AK469" s="145">
        <v>2400</v>
      </c>
    </row>
    <row r="470" spans="1:37" s="143" customFormat="1" ht="18" customHeight="1">
      <c r="A470" s="151">
        <f t="shared" si="184"/>
        <v>418</v>
      </c>
      <c r="B470" s="691" t="s">
        <v>332</v>
      </c>
      <c r="C470" s="692"/>
      <c r="D470" s="242" t="str">
        <f t="shared" si="172"/>
        <v>~380В</v>
      </c>
      <c r="E470" s="553" t="s">
        <v>212</v>
      </c>
      <c r="F470" s="554"/>
      <c r="G470" s="693"/>
      <c r="H470" s="228" t="s">
        <v>196</v>
      </c>
      <c r="I470" s="242">
        <v>4</v>
      </c>
      <c r="J470" s="556">
        <f t="shared" si="173"/>
        <v>1000</v>
      </c>
      <c r="K470" s="554"/>
      <c r="L470" s="555"/>
      <c r="M470" s="556">
        <v>0.5</v>
      </c>
      <c r="N470" s="556"/>
      <c r="O470" s="556"/>
      <c r="P470" s="678">
        <f t="shared" si="174"/>
        <v>3270</v>
      </c>
      <c r="Q470" s="678"/>
      <c r="R470" s="679">
        <f t="shared" si="175"/>
        <v>2560</v>
      </c>
      <c r="S470" s="680"/>
      <c r="T470" s="678">
        <f t="shared" si="176"/>
        <v>3080</v>
      </c>
      <c r="U470" s="678"/>
      <c r="V470" s="678">
        <f t="shared" si="177"/>
        <v>2680</v>
      </c>
      <c r="W470" s="678"/>
      <c r="X470" s="678">
        <f t="shared" si="178"/>
        <v>2590</v>
      </c>
      <c r="Y470" s="678"/>
      <c r="Z470" s="678">
        <f t="shared" si="179"/>
        <v>2960</v>
      </c>
      <c r="AA470" s="678"/>
      <c r="AB470" s="678">
        <f t="shared" si="180"/>
        <v>3050</v>
      </c>
      <c r="AC470" s="678"/>
      <c r="AD470" s="678">
        <f t="shared" si="181"/>
        <v>2760</v>
      </c>
      <c r="AE470" s="678"/>
      <c r="AF470" s="678">
        <f t="shared" si="182"/>
        <v>2990</v>
      </c>
      <c r="AG470" s="678"/>
      <c r="AH470" s="556">
        <f t="shared" si="183"/>
        <v>2850</v>
      </c>
      <c r="AI470" s="556"/>
      <c r="AJ470" s="144" t="s">
        <v>919</v>
      </c>
      <c r="AK470" s="145">
        <v>2852</v>
      </c>
    </row>
    <row r="471" spans="1:37" s="143" customFormat="1" ht="18" customHeight="1">
      <c r="A471" s="151">
        <f t="shared" si="184"/>
        <v>419</v>
      </c>
      <c r="B471" s="691" t="s">
        <v>333</v>
      </c>
      <c r="C471" s="692"/>
      <c r="D471" s="242" t="str">
        <f t="shared" si="172"/>
        <v>~380В</v>
      </c>
      <c r="E471" s="553" t="s">
        <v>212</v>
      </c>
      <c r="F471" s="554"/>
      <c r="G471" s="693"/>
      <c r="H471" s="228" t="s">
        <v>196</v>
      </c>
      <c r="I471" s="242">
        <v>4</v>
      </c>
      <c r="J471" s="556">
        <f t="shared" si="173"/>
        <v>1000</v>
      </c>
      <c r="K471" s="554"/>
      <c r="L471" s="555"/>
      <c r="M471" s="556">
        <v>0.5</v>
      </c>
      <c r="N471" s="556"/>
      <c r="O471" s="556"/>
      <c r="P471" s="678">
        <f t="shared" si="174"/>
        <v>2480</v>
      </c>
      <c r="Q471" s="678"/>
      <c r="R471" s="679">
        <f t="shared" si="175"/>
        <v>1940</v>
      </c>
      <c r="S471" s="680"/>
      <c r="T471" s="678">
        <f t="shared" si="176"/>
        <v>2330</v>
      </c>
      <c r="U471" s="678"/>
      <c r="V471" s="678">
        <f t="shared" si="177"/>
        <v>2030</v>
      </c>
      <c r="W471" s="678"/>
      <c r="X471" s="678">
        <f t="shared" si="178"/>
        <v>1970</v>
      </c>
      <c r="Y471" s="678"/>
      <c r="Z471" s="678">
        <f t="shared" si="179"/>
        <v>2250</v>
      </c>
      <c r="AA471" s="678"/>
      <c r="AB471" s="678">
        <f t="shared" si="180"/>
        <v>2310</v>
      </c>
      <c r="AC471" s="678"/>
      <c r="AD471" s="678">
        <f t="shared" si="181"/>
        <v>2100</v>
      </c>
      <c r="AE471" s="678"/>
      <c r="AF471" s="678">
        <f t="shared" si="182"/>
        <v>2270</v>
      </c>
      <c r="AG471" s="678"/>
      <c r="AH471" s="556">
        <f t="shared" si="183"/>
        <v>2160</v>
      </c>
      <c r="AI471" s="556"/>
      <c r="AJ471" s="144" t="s">
        <v>919</v>
      </c>
      <c r="AK471" s="145">
        <v>2165</v>
      </c>
    </row>
    <row r="472" spans="1:37" s="143" customFormat="1" ht="18" customHeight="1">
      <c r="A472" s="151">
        <f t="shared" si="184"/>
        <v>420</v>
      </c>
      <c r="B472" s="691" t="s">
        <v>334</v>
      </c>
      <c r="C472" s="692"/>
      <c r="D472" s="242" t="str">
        <f t="shared" si="172"/>
        <v>~380В</v>
      </c>
      <c r="E472" s="553" t="s">
        <v>212</v>
      </c>
      <c r="F472" s="554"/>
      <c r="G472" s="693"/>
      <c r="H472" s="228" t="s">
        <v>196</v>
      </c>
      <c r="I472" s="242">
        <v>4</v>
      </c>
      <c r="J472" s="556">
        <f t="shared" si="173"/>
        <v>1000</v>
      </c>
      <c r="K472" s="554"/>
      <c r="L472" s="555"/>
      <c r="M472" s="556">
        <v>0.5</v>
      </c>
      <c r="N472" s="556"/>
      <c r="O472" s="556"/>
      <c r="P472" s="678">
        <f t="shared" si="174"/>
        <v>2990</v>
      </c>
      <c r="Q472" s="678"/>
      <c r="R472" s="679">
        <f t="shared" si="175"/>
        <v>2340</v>
      </c>
      <c r="S472" s="680"/>
      <c r="T472" s="678">
        <f t="shared" si="176"/>
        <v>2800</v>
      </c>
      <c r="U472" s="678"/>
      <c r="V472" s="678">
        <f t="shared" si="177"/>
        <v>2440</v>
      </c>
      <c r="W472" s="678"/>
      <c r="X472" s="678">
        <f t="shared" si="178"/>
        <v>2360</v>
      </c>
      <c r="Y472" s="678"/>
      <c r="Z472" s="678">
        <f t="shared" si="179"/>
        <v>2700</v>
      </c>
      <c r="AA472" s="678"/>
      <c r="AB472" s="678">
        <f t="shared" si="180"/>
        <v>2780</v>
      </c>
      <c r="AC472" s="678"/>
      <c r="AD472" s="678">
        <f t="shared" si="181"/>
        <v>2520</v>
      </c>
      <c r="AE472" s="678"/>
      <c r="AF472" s="678">
        <f t="shared" si="182"/>
        <v>2730</v>
      </c>
      <c r="AG472" s="678"/>
      <c r="AH472" s="556">
        <f t="shared" si="183"/>
        <v>2600</v>
      </c>
      <c r="AI472" s="556"/>
      <c r="AJ472" s="144" t="s">
        <v>919</v>
      </c>
      <c r="AK472" s="145">
        <v>2600</v>
      </c>
    </row>
    <row r="473" spans="1:37" s="143" customFormat="1" ht="18" customHeight="1">
      <c r="A473" s="151">
        <f t="shared" si="184"/>
        <v>421</v>
      </c>
      <c r="B473" s="691" t="s">
        <v>335</v>
      </c>
      <c r="C473" s="692"/>
      <c r="D473" s="242" t="str">
        <f t="shared" si="172"/>
        <v>~380В</v>
      </c>
      <c r="E473" s="553" t="s">
        <v>212</v>
      </c>
      <c r="F473" s="554"/>
      <c r="G473" s="693"/>
      <c r="H473" s="228" t="s">
        <v>196</v>
      </c>
      <c r="I473" s="242">
        <v>4</v>
      </c>
      <c r="J473" s="556">
        <f t="shared" si="173"/>
        <v>1000</v>
      </c>
      <c r="K473" s="554"/>
      <c r="L473" s="555"/>
      <c r="M473" s="556">
        <v>0.5</v>
      </c>
      <c r="N473" s="556"/>
      <c r="O473" s="556"/>
      <c r="P473" s="678">
        <f t="shared" si="174"/>
        <v>2420</v>
      </c>
      <c r="Q473" s="678"/>
      <c r="R473" s="679">
        <f t="shared" si="175"/>
        <v>1890</v>
      </c>
      <c r="S473" s="680"/>
      <c r="T473" s="678">
        <f t="shared" si="176"/>
        <v>2270</v>
      </c>
      <c r="U473" s="678"/>
      <c r="V473" s="678">
        <f t="shared" si="177"/>
        <v>1980</v>
      </c>
      <c r="W473" s="678"/>
      <c r="X473" s="678">
        <f t="shared" si="178"/>
        <v>1920</v>
      </c>
      <c r="Y473" s="678"/>
      <c r="Z473" s="678">
        <f t="shared" si="179"/>
        <v>2190</v>
      </c>
      <c r="AA473" s="678"/>
      <c r="AB473" s="678">
        <f t="shared" si="180"/>
        <v>2250</v>
      </c>
      <c r="AC473" s="678"/>
      <c r="AD473" s="678">
        <f t="shared" si="181"/>
        <v>2040</v>
      </c>
      <c r="AE473" s="678"/>
      <c r="AF473" s="678">
        <f t="shared" si="182"/>
        <v>2210</v>
      </c>
      <c r="AG473" s="678"/>
      <c r="AH473" s="556">
        <f t="shared" si="183"/>
        <v>2110</v>
      </c>
      <c r="AI473" s="556"/>
      <c r="AJ473" s="144" t="s">
        <v>919</v>
      </c>
      <c r="AK473" s="145">
        <v>2111</v>
      </c>
    </row>
    <row r="474" spans="1:37" s="143" customFormat="1" ht="18" customHeight="1">
      <c r="A474" s="151">
        <f t="shared" si="184"/>
        <v>422</v>
      </c>
      <c r="B474" s="691" t="s">
        <v>336</v>
      </c>
      <c r="C474" s="692"/>
      <c r="D474" s="242" t="str">
        <f t="shared" si="172"/>
        <v>~380В</v>
      </c>
      <c r="E474" s="553" t="s">
        <v>212</v>
      </c>
      <c r="F474" s="554"/>
      <c r="G474" s="693"/>
      <c r="H474" s="228" t="s">
        <v>196</v>
      </c>
      <c r="I474" s="242">
        <v>4</v>
      </c>
      <c r="J474" s="556">
        <f t="shared" si="173"/>
        <v>1000</v>
      </c>
      <c r="K474" s="554"/>
      <c r="L474" s="555"/>
      <c r="M474" s="556">
        <v>0.5</v>
      </c>
      <c r="N474" s="556"/>
      <c r="O474" s="556"/>
      <c r="P474" s="678">
        <f t="shared" si="174"/>
        <v>2930</v>
      </c>
      <c r="Q474" s="678"/>
      <c r="R474" s="679">
        <f t="shared" si="175"/>
        <v>2290</v>
      </c>
      <c r="S474" s="680"/>
      <c r="T474" s="678">
        <f t="shared" si="176"/>
        <v>2750</v>
      </c>
      <c r="U474" s="678"/>
      <c r="V474" s="678">
        <f t="shared" si="177"/>
        <v>2400</v>
      </c>
      <c r="W474" s="678"/>
      <c r="X474" s="678">
        <f t="shared" si="178"/>
        <v>2320</v>
      </c>
      <c r="Y474" s="678"/>
      <c r="Z474" s="678">
        <f t="shared" si="179"/>
        <v>2650</v>
      </c>
      <c r="AA474" s="678"/>
      <c r="AB474" s="678">
        <f t="shared" si="180"/>
        <v>2730</v>
      </c>
      <c r="AC474" s="678"/>
      <c r="AD474" s="678">
        <f t="shared" si="181"/>
        <v>2470</v>
      </c>
      <c r="AE474" s="678"/>
      <c r="AF474" s="678">
        <f t="shared" si="182"/>
        <v>2680</v>
      </c>
      <c r="AG474" s="678"/>
      <c r="AH474" s="556">
        <f t="shared" si="183"/>
        <v>2550</v>
      </c>
      <c r="AI474" s="556"/>
      <c r="AJ474" s="144" t="s">
        <v>919</v>
      </c>
      <c r="AK474" s="145">
        <v>2555</v>
      </c>
    </row>
    <row r="475" spans="1:37" s="143" customFormat="1" ht="18" customHeight="1">
      <c r="A475" s="151">
        <f t="shared" si="184"/>
        <v>423</v>
      </c>
      <c r="B475" s="691" t="s">
        <v>337</v>
      </c>
      <c r="C475" s="692"/>
      <c r="D475" s="242" t="str">
        <f t="shared" si="172"/>
        <v>~380В</v>
      </c>
      <c r="E475" s="553" t="s">
        <v>212</v>
      </c>
      <c r="F475" s="554"/>
      <c r="G475" s="693"/>
      <c r="H475" s="228" t="s">
        <v>196</v>
      </c>
      <c r="I475" s="242">
        <v>4</v>
      </c>
      <c r="J475" s="556">
        <f t="shared" si="173"/>
        <v>1000</v>
      </c>
      <c r="K475" s="554"/>
      <c r="L475" s="555"/>
      <c r="M475" s="556">
        <v>0.5</v>
      </c>
      <c r="N475" s="556"/>
      <c r="O475" s="556"/>
      <c r="P475" s="678">
        <f t="shared" si="174"/>
        <v>2810</v>
      </c>
      <c r="Q475" s="678"/>
      <c r="R475" s="679">
        <f t="shared" si="175"/>
        <v>2190</v>
      </c>
      <c r="S475" s="680"/>
      <c r="T475" s="678">
        <f t="shared" si="176"/>
        <v>2630</v>
      </c>
      <c r="U475" s="678"/>
      <c r="V475" s="678">
        <f t="shared" si="177"/>
        <v>2290</v>
      </c>
      <c r="W475" s="678"/>
      <c r="X475" s="678">
        <f t="shared" si="178"/>
        <v>2220</v>
      </c>
      <c r="Y475" s="678"/>
      <c r="Z475" s="678">
        <f t="shared" si="179"/>
        <v>2540</v>
      </c>
      <c r="AA475" s="678"/>
      <c r="AB475" s="678">
        <f t="shared" si="180"/>
        <v>2610</v>
      </c>
      <c r="AC475" s="678"/>
      <c r="AD475" s="678">
        <f t="shared" si="181"/>
        <v>2370</v>
      </c>
      <c r="AE475" s="678"/>
      <c r="AF475" s="678">
        <f t="shared" si="182"/>
        <v>2560</v>
      </c>
      <c r="AG475" s="678"/>
      <c r="AH475" s="556">
        <f t="shared" si="183"/>
        <v>2440</v>
      </c>
      <c r="AI475" s="556"/>
      <c r="AJ475" s="144" t="s">
        <v>919</v>
      </c>
      <c r="AK475" s="145">
        <v>2444</v>
      </c>
    </row>
    <row r="476" spans="1:37" s="143" customFormat="1" ht="18" customHeight="1">
      <c r="A476" s="151">
        <f t="shared" si="184"/>
        <v>424</v>
      </c>
      <c r="B476" s="691" t="s">
        <v>338</v>
      </c>
      <c r="C476" s="692"/>
      <c r="D476" s="242" t="str">
        <f t="shared" si="172"/>
        <v>~380В</v>
      </c>
      <c r="E476" s="553" t="s">
        <v>212</v>
      </c>
      <c r="F476" s="554"/>
      <c r="G476" s="693"/>
      <c r="H476" s="228" t="s">
        <v>196</v>
      </c>
      <c r="I476" s="242">
        <v>4</v>
      </c>
      <c r="J476" s="556">
        <f t="shared" si="173"/>
        <v>1000</v>
      </c>
      <c r="K476" s="554"/>
      <c r="L476" s="555"/>
      <c r="M476" s="556">
        <v>0.5</v>
      </c>
      <c r="N476" s="556"/>
      <c r="O476" s="556"/>
      <c r="P476" s="678">
        <f t="shared" si="174"/>
        <v>3060</v>
      </c>
      <c r="Q476" s="678"/>
      <c r="R476" s="679">
        <f t="shared" si="175"/>
        <v>2390</v>
      </c>
      <c r="S476" s="680"/>
      <c r="T476" s="678">
        <f t="shared" si="176"/>
        <v>2870</v>
      </c>
      <c r="U476" s="678"/>
      <c r="V476" s="678">
        <f t="shared" si="177"/>
        <v>2500</v>
      </c>
      <c r="W476" s="678"/>
      <c r="X476" s="678">
        <f t="shared" si="178"/>
        <v>2420</v>
      </c>
      <c r="Y476" s="678"/>
      <c r="Z476" s="678">
        <f t="shared" si="179"/>
        <v>2770</v>
      </c>
      <c r="AA476" s="678"/>
      <c r="AB476" s="678">
        <f t="shared" si="180"/>
        <v>2850</v>
      </c>
      <c r="AC476" s="678"/>
      <c r="AD476" s="678">
        <f t="shared" si="181"/>
        <v>2580</v>
      </c>
      <c r="AE476" s="678"/>
      <c r="AF476" s="678">
        <f t="shared" si="182"/>
        <v>2790</v>
      </c>
      <c r="AG476" s="678"/>
      <c r="AH476" s="556">
        <f t="shared" si="183"/>
        <v>2660</v>
      </c>
      <c r="AI476" s="556"/>
      <c r="AJ476" s="144" t="s">
        <v>919</v>
      </c>
      <c r="AK476" s="145">
        <v>2666</v>
      </c>
    </row>
    <row r="477" spans="1:37" s="143" customFormat="1" ht="18" customHeight="1">
      <c r="A477" s="151">
        <f t="shared" si="184"/>
        <v>425</v>
      </c>
      <c r="B477" s="691" t="s">
        <v>339</v>
      </c>
      <c r="C477" s="692"/>
      <c r="D477" s="242" t="str">
        <f t="shared" si="172"/>
        <v>~380В</v>
      </c>
      <c r="E477" s="553" t="s">
        <v>212</v>
      </c>
      <c r="F477" s="554"/>
      <c r="G477" s="693"/>
      <c r="H477" s="228" t="s">
        <v>196</v>
      </c>
      <c r="I477" s="242">
        <v>4</v>
      </c>
      <c r="J477" s="556">
        <f t="shared" si="173"/>
        <v>1000</v>
      </c>
      <c r="K477" s="554"/>
      <c r="L477" s="555"/>
      <c r="M477" s="556">
        <v>0.5</v>
      </c>
      <c r="N477" s="556"/>
      <c r="O477" s="556"/>
      <c r="P477" s="678">
        <f t="shared" si="174"/>
        <v>2680</v>
      </c>
      <c r="Q477" s="678"/>
      <c r="R477" s="679">
        <f t="shared" si="175"/>
        <v>2090</v>
      </c>
      <c r="S477" s="680"/>
      <c r="T477" s="678">
        <f t="shared" si="176"/>
        <v>2510</v>
      </c>
      <c r="U477" s="678"/>
      <c r="V477" s="678">
        <f t="shared" si="177"/>
        <v>2190</v>
      </c>
      <c r="W477" s="678"/>
      <c r="X477" s="678">
        <f t="shared" si="178"/>
        <v>2120</v>
      </c>
      <c r="Y477" s="678"/>
      <c r="Z477" s="678">
        <f t="shared" si="179"/>
        <v>2420</v>
      </c>
      <c r="AA477" s="678"/>
      <c r="AB477" s="678">
        <f t="shared" si="180"/>
        <v>2490</v>
      </c>
      <c r="AC477" s="678"/>
      <c r="AD477" s="678">
        <f t="shared" si="181"/>
        <v>2260</v>
      </c>
      <c r="AE477" s="678"/>
      <c r="AF477" s="678">
        <f t="shared" si="182"/>
        <v>2440</v>
      </c>
      <c r="AG477" s="678"/>
      <c r="AH477" s="556">
        <f t="shared" si="183"/>
        <v>2330</v>
      </c>
      <c r="AI477" s="556"/>
      <c r="AJ477" s="144" t="s">
        <v>919</v>
      </c>
      <c r="AK477" s="145">
        <v>2333</v>
      </c>
    </row>
    <row r="478" spans="1:37" s="143" customFormat="1" ht="18" customHeight="1">
      <c r="A478" s="151">
        <f t="shared" si="184"/>
        <v>426</v>
      </c>
      <c r="B478" s="691" t="s">
        <v>340</v>
      </c>
      <c r="C478" s="692"/>
      <c r="D478" s="242" t="str">
        <f t="shared" si="172"/>
        <v>~380В</v>
      </c>
      <c r="E478" s="553" t="s">
        <v>212</v>
      </c>
      <c r="F478" s="554"/>
      <c r="G478" s="693"/>
      <c r="H478" s="228" t="s">
        <v>196</v>
      </c>
      <c r="I478" s="242">
        <v>4</v>
      </c>
      <c r="J478" s="556">
        <f t="shared" si="173"/>
        <v>1000</v>
      </c>
      <c r="K478" s="554"/>
      <c r="L478" s="555"/>
      <c r="M478" s="556">
        <v>0.5</v>
      </c>
      <c r="N478" s="556"/>
      <c r="O478" s="556"/>
      <c r="P478" s="678">
        <f t="shared" si="174"/>
        <v>2900</v>
      </c>
      <c r="Q478" s="678"/>
      <c r="R478" s="679">
        <f t="shared" si="175"/>
        <v>2270</v>
      </c>
      <c r="S478" s="680"/>
      <c r="T478" s="678">
        <f t="shared" si="176"/>
        <v>2720</v>
      </c>
      <c r="U478" s="678"/>
      <c r="V478" s="678">
        <f t="shared" si="177"/>
        <v>2370</v>
      </c>
      <c r="W478" s="678"/>
      <c r="X478" s="678">
        <f t="shared" si="178"/>
        <v>2290</v>
      </c>
      <c r="Y478" s="678"/>
      <c r="Z478" s="678">
        <f t="shared" si="179"/>
        <v>2620</v>
      </c>
      <c r="AA478" s="678"/>
      <c r="AB478" s="678">
        <f t="shared" si="180"/>
        <v>2700</v>
      </c>
      <c r="AC478" s="678"/>
      <c r="AD478" s="678">
        <f t="shared" si="181"/>
        <v>2440</v>
      </c>
      <c r="AE478" s="678"/>
      <c r="AF478" s="678">
        <f t="shared" si="182"/>
        <v>2650</v>
      </c>
      <c r="AG478" s="678"/>
      <c r="AH478" s="556">
        <f t="shared" si="183"/>
        <v>2520</v>
      </c>
      <c r="AI478" s="556"/>
      <c r="AJ478" s="144" t="s">
        <v>919</v>
      </c>
      <c r="AK478" s="145">
        <v>2525</v>
      </c>
    </row>
    <row r="479" spans="1:37" s="143" customFormat="1" ht="18" customHeight="1">
      <c r="A479" s="151">
        <f t="shared" si="184"/>
        <v>427</v>
      </c>
      <c r="B479" s="691" t="s">
        <v>341</v>
      </c>
      <c r="C479" s="692"/>
      <c r="D479" s="242" t="str">
        <f t="shared" si="172"/>
        <v>~380В</v>
      </c>
      <c r="E479" s="553" t="s">
        <v>212</v>
      </c>
      <c r="F479" s="554"/>
      <c r="G479" s="693"/>
      <c r="H479" s="228" t="s">
        <v>196</v>
      </c>
      <c r="I479" s="242">
        <v>4</v>
      </c>
      <c r="J479" s="556">
        <f t="shared" si="173"/>
        <v>1000</v>
      </c>
      <c r="K479" s="554"/>
      <c r="L479" s="555"/>
      <c r="M479" s="556">
        <v>0.5</v>
      </c>
      <c r="N479" s="556"/>
      <c r="O479" s="556"/>
      <c r="P479" s="678">
        <f t="shared" si="174"/>
        <v>2310</v>
      </c>
      <c r="Q479" s="678"/>
      <c r="R479" s="679">
        <f t="shared" si="175"/>
        <v>1810</v>
      </c>
      <c r="S479" s="680"/>
      <c r="T479" s="678">
        <f t="shared" si="176"/>
        <v>2170</v>
      </c>
      <c r="U479" s="678"/>
      <c r="V479" s="678">
        <f t="shared" si="177"/>
        <v>1890</v>
      </c>
      <c r="W479" s="678"/>
      <c r="X479" s="678">
        <f t="shared" si="178"/>
        <v>1830</v>
      </c>
      <c r="Y479" s="678"/>
      <c r="Z479" s="678">
        <f t="shared" si="179"/>
        <v>2090</v>
      </c>
      <c r="AA479" s="678"/>
      <c r="AB479" s="678">
        <f t="shared" si="180"/>
        <v>2150</v>
      </c>
      <c r="AC479" s="678"/>
      <c r="AD479" s="678">
        <f t="shared" si="181"/>
        <v>1950</v>
      </c>
      <c r="AE479" s="678"/>
      <c r="AF479" s="678">
        <f t="shared" si="182"/>
        <v>2110</v>
      </c>
      <c r="AG479" s="678"/>
      <c r="AH479" s="556">
        <f t="shared" si="183"/>
        <v>2010</v>
      </c>
      <c r="AI479" s="556"/>
      <c r="AJ479" s="144" t="s">
        <v>919</v>
      </c>
      <c r="AK479" s="145">
        <v>2015</v>
      </c>
    </row>
    <row r="480" spans="1:37" s="143" customFormat="1" ht="18" customHeight="1">
      <c r="A480" s="151">
        <f t="shared" si="184"/>
        <v>428</v>
      </c>
      <c r="B480" s="691" t="s">
        <v>342</v>
      </c>
      <c r="C480" s="692"/>
      <c r="D480" s="242" t="str">
        <f t="shared" si="172"/>
        <v>~380В</v>
      </c>
      <c r="E480" s="553" t="s">
        <v>212</v>
      </c>
      <c r="F480" s="554"/>
      <c r="G480" s="693"/>
      <c r="H480" s="228" t="s">
        <v>196</v>
      </c>
      <c r="I480" s="242">
        <v>4</v>
      </c>
      <c r="J480" s="556">
        <f t="shared" si="173"/>
        <v>1000</v>
      </c>
      <c r="K480" s="554"/>
      <c r="L480" s="555"/>
      <c r="M480" s="556">
        <v>0.5</v>
      </c>
      <c r="N480" s="556"/>
      <c r="O480" s="556"/>
      <c r="P480" s="678">
        <f t="shared" si="174"/>
        <v>2410</v>
      </c>
      <c r="Q480" s="678"/>
      <c r="R480" s="679">
        <f t="shared" si="175"/>
        <v>1880</v>
      </c>
      <c r="S480" s="680"/>
      <c r="T480" s="678">
        <f t="shared" si="176"/>
        <v>2260</v>
      </c>
      <c r="U480" s="678"/>
      <c r="V480" s="678">
        <f t="shared" si="177"/>
        <v>1970</v>
      </c>
      <c r="W480" s="678"/>
      <c r="X480" s="678">
        <f t="shared" si="178"/>
        <v>1900</v>
      </c>
      <c r="Y480" s="678"/>
      <c r="Z480" s="678">
        <f t="shared" si="179"/>
        <v>2170</v>
      </c>
      <c r="AA480" s="678"/>
      <c r="AB480" s="678">
        <f t="shared" si="180"/>
        <v>2240</v>
      </c>
      <c r="AC480" s="678"/>
      <c r="AD480" s="678">
        <f t="shared" si="181"/>
        <v>2030</v>
      </c>
      <c r="AE480" s="678"/>
      <c r="AF480" s="678">
        <f t="shared" si="182"/>
        <v>2200</v>
      </c>
      <c r="AG480" s="678"/>
      <c r="AH480" s="556">
        <f t="shared" si="183"/>
        <v>2090</v>
      </c>
      <c r="AI480" s="556"/>
      <c r="AJ480" s="144" t="s">
        <v>919</v>
      </c>
      <c r="AK480" s="145">
        <v>2096</v>
      </c>
    </row>
    <row r="481" spans="1:37" s="143" customFormat="1" ht="18" customHeight="1">
      <c r="A481" s="151">
        <f t="shared" si="184"/>
        <v>429</v>
      </c>
      <c r="B481" s="691" t="s">
        <v>343</v>
      </c>
      <c r="C481" s="692"/>
      <c r="D481" s="242" t="str">
        <f t="shared" si="172"/>
        <v>~380В</v>
      </c>
      <c r="E481" s="553" t="s">
        <v>212</v>
      </c>
      <c r="F481" s="554"/>
      <c r="G481" s="693"/>
      <c r="H481" s="228" t="s">
        <v>196</v>
      </c>
      <c r="I481" s="242">
        <v>4</v>
      </c>
      <c r="J481" s="556">
        <f t="shared" si="173"/>
        <v>1000</v>
      </c>
      <c r="K481" s="554"/>
      <c r="L481" s="555"/>
      <c r="M481" s="556">
        <v>0.5</v>
      </c>
      <c r="N481" s="556"/>
      <c r="O481" s="556"/>
      <c r="P481" s="678">
        <f t="shared" si="174"/>
        <v>2500</v>
      </c>
      <c r="Q481" s="678"/>
      <c r="R481" s="679">
        <f t="shared" si="175"/>
        <v>1950</v>
      </c>
      <c r="S481" s="680"/>
      <c r="T481" s="678">
        <f t="shared" si="176"/>
        <v>2340</v>
      </c>
      <c r="U481" s="678"/>
      <c r="V481" s="678">
        <f t="shared" si="177"/>
        <v>2040</v>
      </c>
      <c r="W481" s="678"/>
      <c r="X481" s="678">
        <f t="shared" si="178"/>
        <v>1970</v>
      </c>
      <c r="Y481" s="678"/>
      <c r="Z481" s="678">
        <f t="shared" si="179"/>
        <v>2260</v>
      </c>
      <c r="AA481" s="678"/>
      <c r="AB481" s="678">
        <f t="shared" si="180"/>
        <v>2320</v>
      </c>
      <c r="AC481" s="678"/>
      <c r="AD481" s="678">
        <f t="shared" si="181"/>
        <v>2100</v>
      </c>
      <c r="AE481" s="678"/>
      <c r="AF481" s="678">
        <f t="shared" si="182"/>
        <v>2280</v>
      </c>
      <c r="AG481" s="678"/>
      <c r="AH481" s="556">
        <f t="shared" si="183"/>
        <v>2170</v>
      </c>
      <c r="AI481" s="556"/>
      <c r="AJ481" s="144" t="s">
        <v>919</v>
      </c>
      <c r="AK481" s="145">
        <v>2175</v>
      </c>
    </row>
    <row r="482" spans="1:37" s="143" customFormat="1" ht="18" customHeight="1">
      <c r="A482" s="151">
        <f t="shared" si="184"/>
        <v>430</v>
      </c>
      <c r="B482" s="691" t="s">
        <v>344</v>
      </c>
      <c r="C482" s="692"/>
      <c r="D482" s="242" t="str">
        <f t="shared" si="172"/>
        <v>~380В</v>
      </c>
      <c r="E482" s="553" t="s">
        <v>212</v>
      </c>
      <c r="F482" s="554"/>
      <c r="G482" s="693"/>
      <c r="H482" s="228" t="s">
        <v>196</v>
      </c>
      <c r="I482" s="242">
        <v>4</v>
      </c>
      <c r="J482" s="556">
        <f t="shared" si="173"/>
        <v>1000</v>
      </c>
      <c r="K482" s="554"/>
      <c r="L482" s="555"/>
      <c r="M482" s="556">
        <v>0.5</v>
      </c>
      <c r="N482" s="556"/>
      <c r="O482" s="556"/>
      <c r="P482" s="678">
        <f t="shared" si="174"/>
        <v>2580</v>
      </c>
      <c r="Q482" s="678"/>
      <c r="R482" s="679">
        <f t="shared" si="175"/>
        <v>2020</v>
      </c>
      <c r="S482" s="680"/>
      <c r="T482" s="678">
        <f t="shared" si="176"/>
        <v>2420</v>
      </c>
      <c r="U482" s="678"/>
      <c r="V482" s="678">
        <f t="shared" si="177"/>
        <v>2110</v>
      </c>
      <c r="W482" s="678"/>
      <c r="X482" s="678">
        <f t="shared" si="178"/>
        <v>2040</v>
      </c>
      <c r="Y482" s="678"/>
      <c r="Z482" s="678">
        <f t="shared" si="179"/>
        <v>2330</v>
      </c>
      <c r="AA482" s="678"/>
      <c r="AB482" s="678">
        <f t="shared" si="180"/>
        <v>2400</v>
      </c>
      <c r="AC482" s="678"/>
      <c r="AD482" s="678">
        <f t="shared" si="181"/>
        <v>2180</v>
      </c>
      <c r="AE482" s="678"/>
      <c r="AF482" s="678">
        <f t="shared" si="182"/>
        <v>2360</v>
      </c>
      <c r="AG482" s="678"/>
      <c r="AH482" s="556">
        <f t="shared" si="183"/>
        <v>2240</v>
      </c>
      <c r="AI482" s="556"/>
      <c r="AJ482" s="144" t="s">
        <v>919</v>
      </c>
      <c r="AK482" s="145">
        <v>2248</v>
      </c>
    </row>
    <row r="483" spans="1:37" s="143" customFormat="1" ht="18" customHeight="1">
      <c r="A483" s="151">
        <f t="shared" si="184"/>
        <v>431</v>
      </c>
      <c r="B483" s="691" t="s">
        <v>345</v>
      </c>
      <c r="C483" s="692"/>
      <c r="D483" s="242" t="str">
        <f t="shared" si="172"/>
        <v>~380В</v>
      </c>
      <c r="E483" s="553" t="s">
        <v>212</v>
      </c>
      <c r="F483" s="554"/>
      <c r="G483" s="693"/>
      <c r="H483" s="228" t="s">
        <v>196</v>
      </c>
      <c r="I483" s="242">
        <v>4</v>
      </c>
      <c r="J483" s="556">
        <f t="shared" si="173"/>
        <v>1000</v>
      </c>
      <c r="K483" s="554"/>
      <c r="L483" s="555"/>
      <c r="M483" s="556">
        <v>0.5</v>
      </c>
      <c r="N483" s="556"/>
      <c r="O483" s="556"/>
      <c r="P483" s="678">
        <f t="shared" si="174"/>
        <v>2290</v>
      </c>
      <c r="Q483" s="678"/>
      <c r="R483" s="679">
        <f t="shared" si="175"/>
        <v>1790</v>
      </c>
      <c r="S483" s="680"/>
      <c r="T483" s="678">
        <f t="shared" si="176"/>
        <v>2150</v>
      </c>
      <c r="U483" s="678"/>
      <c r="V483" s="678">
        <f t="shared" si="177"/>
        <v>1870</v>
      </c>
      <c r="W483" s="678"/>
      <c r="X483" s="678">
        <f t="shared" si="178"/>
        <v>1810</v>
      </c>
      <c r="Y483" s="678"/>
      <c r="Z483" s="678">
        <f t="shared" si="179"/>
        <v>2070</v>
      </c>
      <c r="AA483" s="678"/>
      <c r="AB483" s="678">
        <f t="shared" si="180"/>
        <v>2130</v>
      </c>
      <c r="AC483" s="678"/>
      <c r="AD483" s="678">
        <f t="shared" si="181"/>
        <v>1930</v>
      </c>
      <c r="AE483" s="678"/>
      <c r="AF483" s="678">
        <f t="shared" si="182"/>
        <v>2090</v>
      </c>
      <c r="AG483" s="678"/>
      <c r="AH483" s="556">
        <f t="shared" si="183"/>
        <v>1990</v>
      </c>
      <c r="AI483" s="556"/>
      <c r="AJ483" s="144" t="s">
        <v>919</v>
      </c>
      <c r="AK483" s="145">
        <v>1999</v>
      </c>
    </row>
    <row r="484" spans="1:37" s="143" customFormat="1" ht="18" customHeight="1">
      <c r="A484" s="151">
        <f t="shared" si="184"/>
        <v>432</v>
      </c>
      <c r="B484" s="691" t="s">
        <v>346</v>
      </c>
      <c r="C484" s="692"/>
      <c r="D484" s="242" t="str">
        <f t="shared" si="172"/>
        <v>~380В</v>
      </c>
      <c r="E484" s="553" t="s">
        <v>212</v>
      </c>
      <c r="F484" s="554"/>
      <c r="G484" s="693"/>
      <c r="H484" s="228" t="s">
        <v>196</v>
      </c>
      <c r="I484" s="242">
        <v>4</v>
      </c>
      <c r="J484" s="556">
        <f t="shared" si="173"/>
        <v>1000</v>
      </c>
      <c r="K484" s="554"/>
      <c r="L484" s="555"/>
      <c r="M484" s="556">
        <v>0.5</v>
      </c>
      <c r="N484" s="556"/>
      <c r="O484" s="556"/>
      <c r="P484" s="678">
        <f t="shared" si="174"/>
        <v>1750</v>
      </c>
      <c r="Q484" s="678"/>
      <c r="R484" s="679">
        <f t="shared" si="175"/>
        <v>1370</v>
      </c>
      <c r="S484" s="680"/>
      <c r="T484" s="678">
        <f t="shared" si="176"/>
        <v>1640</v>
      </c>
      <c r="U484" s="678"/>
      <c r="V484" s="678">
        <f t="shared" si="177"/>
        <v>1430</v>
      </c>
      <c r="W484" s="678"/>
      <c r="X484" s="678">
        <f t="shared" si="178"/>
        <v>1380</v>
      </c>
      <c r="Y484" s="678"/>
      <c r="Z484" s="678">
        <f t="shared" si="179"/>
        <v>1580</v>
      </c>
      <c r="AA484" s="678"/>
      <c r="AB484" s="678">
        <f t="shared" si="180"/>
        <v>1620</v>
      </c>
      <c r="AC484" s="678"/>
      <c r="AD484" s="678">
        <f t="shared" si="181"/>
        <v>1470</v>
      </c>
      <c r="AE484" s="678"/>
      <c r="AF484" s="678">
        <f t="shared" si="182"/>
        <v>1590</v>
      </c>
      <c r="AG484" s="678"/>
      <c r="AH484" s="556">
        <f t="shared" si="183"/>
        <v>1520</v>
      </c>
      <c r="AI484" s="556"/>
      <c r="AJ484" s="144" t="s">
        <v>919</v>
      </c>
      <c r="AK484" s="145">
        <v>1523</v>
      </c>
    </row>
    <row r="485" spans="1:37" s="143" customFormat="1" ht="18" customHeight="1">
      <c r="A485" s="151">
        <f t="shared" si="184"/>
        <v>433</v>
      </c>
      <c r="B485" s="691" t="s">
        <v>347</v>
      </c>
      <c r="C485" s="692"/>
      <c r="D485" s="242" t="str">
        <f t="shared" si="172"/>
        <v>~380В</v>
      </c>
      <c r="E485" s="553" t="s">
        <v>212</v>
      </c>
      <c r="F485" s="554"/>
      <c r="G485" s="693"/>
      <c r="H485" s="228" t="s">
        <v>196</v>
      </c>
      <c r="I485" s="242">
        <v>4</v>
      </c>
      <c r="J485" s="556">
        <f t="shared" si="173"/>
        <v>1000</v>
      </c>
      <c r="K485" s="554"/>
      <c r="L485" s="555"/>
      <c r="M485" s="556">
        <v>0.5</v>
      </c>
      <c r="N485" s="556"/>
      <c r="O485" s="556"/>
      <c r="P485" s="678">
        <f t="shared" si="174"/>
        <v>1890</v>
      </c>
      <c r="Q485" s="678"/>
      <c r="R485" s="679">
        <f t="shared" si="175"/>
        <v>1480</v>
      </c>
      <c r="S485" s="680"/>
      <c r="T485" s="678">
        <f t="shared" si="176"/>
        <v>1770</v>
      </c>
      <c r="U485" s="678"/>
      <c r="V485" s="678">
        <f t="shared" si="177"/>
        <v>1540</v>
      </c>
      <c r="W485" s="678"/>
      <c r="X485" s="678">
        <f t="shared" si="178"/>
        <v>1490</v>
      </c>
      <c r="Y485" s="678"/>
      <c r="Z485" s="678">
        <f t="shared" si="179"/>
        <v>1710</v>
      </c>
      <c r="AA485" s="678"/>
      <c r="AB485" s="678">
        <f t="shared" si="180"/>
        <v>1760</v>
      </c>
      <c r="AC485" s="678"/>
      <c r="AD485" s="678">
        <f t="shared" si="181"/>
        <v>1590</v>
      </c>
      <c r="AE485" s="678"/>
      <c r="AF485" s="678">
        <f t="shared" si="182"/>
        <v>1730</v>
      </c>
      <c r="AG485" s="678"/>
      <c r="AH485" s="556">
        <f t="shared" si="183"/>
        <v>1640</v>
      </c>
      <c r="AI485" s="556"/>
      <c r="AJ485" s="144" t="s">
        <v>919</v>
      </c>
      <c r="AK485" s="145">
        <v>1648</v>
      </c>
    </row>
    <row r="486" spans="1:37" s="143" customFormat="1" ht="18" customHeight="1">
      <c r="A486" s="151">
        <f t="shared" si="184"/>
        <v>434</v>
      </c>
      <c r="B486" s="691" t="s">
        <v>348</v>
      </c>
      <c r="C486" s="692"/>
      <c r="D486" s="242" t="str">
        <f t="shared" si="172"/>
        <v>~380В</v>
      </c>
      <c r="E486" s="553" t="s">
        <v>212</v>
      </c>
      <c r="F486" s="554"/>
      <c r="G486" s="693"/>
      <c r="H486" s="228" t="s">
        <v>196</v>
      </c>
      <c r="I486" s="242">
        <v>4</v>
      </c>
      <c r="J486" s="556">
        <f t="shared" si="173"/>
        <v>1000</v>
      </c>
      <c r="K486" s="554"/>
      <c r="L486" s="555"/>
      <c r="M486" s="556">
        <v>0.5</v>
      </c>
      <c r="N486" s="556"/>
      <c r="O486" s="556"/>
      <c r="P486" s="678">
        <f t="shared" si="174"/>
        <v>2640</v>
      </c>
      <c r="Q486" s="678"/>
      <c r="R486" s="679">
        <f t="shared" si="175"/>
        <v>2070</v>
      </c>
      <c r="S486" s="680"/>
      <c r="T486" s="678">
        <f t="shared" si="176"/>
        <v>2480</v>
      </c>
      <c r="U486" s="678"/>
      <c r="V486" s="678">
        <f t="shared" si="177"/>
        <v>2160</v>
      </c>
      <c r="W486" s="678"/>
      <c r="X486" s="678">
        <f t="shared" si="178"/>
        <v>2090</v>
      </c>
      <c r="Y486" s="678"/>
      <c r="Z486" s="678">
        <f t="shared" si="179"/>
        <v>2390</v>
      </c>
      <c r="AA486" s="678"/>
      <c r="AB486" s="678">
        <f t="shared" si="180"/>
        <v>2460</v>
      </c>
      <c r="AC486" s="678"/>
      <c r="AD486" s="678">
        <f t="shared" si="181"/>
        <v>2230</v>
      </c>
      <c r="AE486" s="678"/>
      <c r="AF486" s="678">
        <f t="shared" si="182"/>
        <v>2410</v>
      </c>
      <c r="AG486" s="678"/>
      <c r="AH486" s="556">
        <f t="shared" si="183"/>
        <v>2300</v>
      </c>
      <c r="AI486" s="556"/>
      <c r="AJ486" s="144" t="s">
        <v>919</v>
      </c>
      <c r="AK486" s="145">
        <v>2300</v>
      </c>
    </row>
    <row r="487" spans="1:37" s="143" customFormat="1" ht="18" customHeight="1">
      <c r="A487" s="151">
        <f t="shared" si="184"/>
        <v>435</v>
      </c>
      <c r="B487" s="691" t="s">
        <v>349</v>
      </c>
      <c r="C487" s="692"/>
      <c r="D487" s="242" t="str">
        <f t="shared" si="172"/>
        <v>~380В</v>
      </c>
      <c r="E487" s="553" t="s">
        <v>212</v>
      </c>
      <c r="F487" s="554"/>
      <c r="G487" s="693"/>
      <c r="H487" s="228" t="s">
        <v>196</v>
      </c>
      <c r="I487" s="242">
        <v>4</v>
      </c>
      <c r="J487" s="556">
        <f t="shared" si="173"/>
        <v>1000</v>
      </c>
      <c r="K487" s="554"/>
      <c r="L487" s="555"/>
      <c r="M487" s="556">
        <v>0.5</v>
      </c>
      <c r="N487" s="556"/>
      <c r="O487" s="556"/>
      <c r="P487" s="678">
        <f t="shared" si="174"/>
        <v>2760</v>
      </c>
      <c r="Q487" s="678"/>
      <c r="R487" s="679">
        <f t="shared" si="175"/>
        <v>2160</v>
      </c>
      <c r="S487" s="680"/>
      <c r="T487" s="678">
        <f t="shared" si="176"/>
        <v>2590</v>
      </c>
      <c r="U487" s="678"/>
      <c r="V487" s="678">
        <f t="shared" si="177"/>
        <v>2250</v>
      </c>
      <c r="W487" s="678"/>
      <c r="X487" s="678">
        <f t="shared" si="178"/>
        <v>2180</v>
      </c>
      <c r="Y487" s="678"/>
      <c r="Z487" s="678">
        <f t="shared" si="179"/>
        <v>2490</v>
      </c>
      <c r="AA487" s="678"/>
      <c r="AB487" s="678">
        <f t="shared" si="180"/>
        <v>2560</v>
      </c>
      <c r="AC487" s="678"/>
      <c r="AD487" s="678">
        <f t="shared" si="181"/>
        <v>2320</v>
      </c>
      <c r="AE487" s="678"/>
      <c r="AF487" s="678">
        <f t="shared" si="182"/>
        <v>2520</v>
      </c>
      <c r="AG487" s="678"/>
      <c r="AH487" s="556">
        <f t="shared" si="183"/>
        <v>2400</v>
      </c>
      <c r="AI487" s="556"/>
      <c r="AJ487" s="144" t="s">
        <v>919</v>
      </c>
      <c r="AK487" s="145">
        <v>2401</v>
      </c>
    </row>
    <row r="488" spans="1:37" s="143" customFormat="1" ht="18" customHeight="1">
      <c r="A488" s="151">
        <f t="shared" si="184"/>
        <v>436</v>
      </c>
      <c r="B488" s="691" t="s">
        <v>350</v>
      </c>
      <c r="C488" s="692"/>
      <c r="D488" s="242" t="str">
        <f t="shared" ref="D488:D519" si="185">IF(AJ488="АВС","~380В","~220В")</f>
        <v>~380В</v>
      </c>
      <c r="E488" s="553" t="s">
        <v>212</v>
      </c>
      <c r="F488" s="554"/>
      <c r="G488" s="693"/>
      <c r="H488" s="228" t="s">
        <v>196</v>
      </c>
      <c r="I488" s="242">
        <v>4</v>
      </c>
      <c r="J488" s="556">
        <f t="shared" ref="J488:J519" si="186">IF(I488&gt;16,2500,1000)</f>
        <v>1000</v>
      </c>
      <c r="K488" s="554"/>
      <c r="L488" s="555"/>
      <c r="M488" s="556">
        <v>0.5</v>
      </c>
      <c r="N488" s="556"/>
      <c r="O488" s="556"/>
      <c r="P488" s="678">
        <f t="shared" ref="P488:P519" si="187">IF(AJ488="АВС",TRUNC((AK488+AK488*15/100)/10,0)*10,"-")</f>
        <v>2870</v>
      </c>
      <c r="Q488" s="678"/>
      <c r="R488" s="679">
        <f t="shared" ref="R488:R519" si="188">IF(AJ488="АВС",TRUNC((AK488-AK488*10/100)/10,0)*10,"-")</f>
        <v>2250</v>
      </c>
      <c r="S488" s="680"/>
      <c r="T488" s="678">
        <f t="shared" ref="T488:T519" si="189">IF(AJ488="АВС",TRUNC((AK488+AK488*8/100)/10,0)*10,"-")</f>
        <v>2700</v>
      </c>
      <c r="U488" s="678"/>
      <c r="V488" s="678">
        <f t="shared" ref="V488:V519" si="190">IF(OR(AJ488="АВС",AJ488="А"),TRUNC((AK488-AK488*6/100)/10,0)*10,"-")</f>
        <v>2350</v>
      </c>
      <c r="W488" s="678"/>
      <c r="X488" s="678">
        <f t="shared" ref="X488:X519" si="191">IF(OR(AJ488="АВС",AJ488="В"),TRUNC((AK488-AK488*9/100)/10,0)*10,"-")</f>
        <v>2270</v>
      </c>
      <c r="Y488" s="678"/>
      <c r="Z488" s="678">
        <f t="shared" ref="Z488:Z519" si="192">IF(OR(AJ488="АВС",AJ488="С"),TRUNC((AK488+AK488*4/100)/10,0)*10,"-")</f>
        <v>2600</v>
      </c>
      <c r="AA488" s="678"/>
      <c r="AB488" s="678">
        <f t="shared" ref="AB488:AB519" si="193">IF(OR(AJ488="АВС",AJ488="А"),TRUNC((AK488+AK488*7/100)/10,0)*10,"-")</f>
        <v>2670</v>
      </c>
      <c r="AC488" s="678"/>
      <c r="AD488" s="678">
        <f t="shared" ref="AD488:AD519" si="194">IF(OR(AJ488="АВС",AJ488="В"),TRUNC((AK488-AK488*3/100)/10,0)*10,"-")</f>
        <v>2420</v>
      </c>
      <c r="AE488" s="678"/>
      <c r="AF488" s="678">
        <f t="shared" ref="AF488:AF519" si="195">IF(OR(AJ488="АВС",AJ488="С"),TRUNC((AK488+AK488*5/100)/10,0)*10,"-")</f>
        <v>2620</v>
      </c>
      <c r="AG488" s="678"/>
      <c r="AH488" s="556">
        <f t="shared" ref="AH488:AH519" si="196">TRUNC(AK488/10,0)*10</f>
        <v>2500</v>
      </c>
      <c r="AI488" s="556"/>
      <c r="AJ488" s="144" t="s">
        <v>919</v>
      </c>
      <c r="AK488" s="145">
        <v>2501</v>
      </c>
    </row>
    <row r="489" spans="1:37" s="143" customFormat="1" ht="18" customHeight="1">
      <c r="A489" s="151">
        <f t="shared" ref="A489:A520" si="197">A488+1</f>
        <v>437</v>
      </c>
      <c r="B489" s="691" t="s">
        <v>351</v>
      </c>
      <c r="C489" s="692"/>
      <c r="D489" s="242" t="str">
        <f t="shared" si="185"/>
        <v>~380В</v>
      </c>
      <c r="E489" s="553" t="s">
        <v>212</v>
      </c>
      <c r="F489" s="554"/>
      <c r="G489" s="693"/>
      <c r="H489" s="228" t="s">
        <v>196</v>
      </c>
      <c r="I489" s="242">
        <v>4</v>
      </c>
      <c r="J489" s="556">
        <f t="shared" si="186"/>
        <v>1000</v>
      </c>
      <c r="K489" s="554"/>
      <c r="L489" s="555"/>
      <c r="M489" s="556">
        <v>0.5</v>
      </c>
      <c r="N489" s="556"/>
      <c r="O489" s="556"/>
      <c r="P489" s="678">
        <f t="shared" si="187"/>
        <v>2990</v>
      </c>
      <c r="Q489" s="678"/>
      <c r="R489" s="679">
        <f t="shared" si="188"/>
        <v>2340</v>
      </c>
      <c r="S489" s="680"/>
      <c r="T489" s="678">
        <f t="shared" si="189"/>
        <v>2800</v>
      </c>
      <c r="U489" s="678"/>
      <c r="V489" s="678">
        <f t="shared" si="190"/>
        <v>2440</v>
      </c>
      <c r="W489" s="678"/>
      <c r="X489" s="678">
        <f t="shared" si="191"/>
        <v>2360</v>
      </c>
      <c r="Y489" s="678"/>
      <c r="Z489" s="678">
        <f t="shared" si="192"/>
        <v>2700</v>
      </c>
      <c r="AA489" s="678"/>
      <c r="AB489" s="678">
        <f t="shared" si="193"/>
        <v>2780</v>
      </c>
      <c r="AC489" s="678"/>
      <c r="AD489" s="678">
        <f t="shared" si="194"/>
        <v>2520</v>
      </c>
      <c r="AE489" s="678"/>
      <c r="AF489" s="678">
        <f t="shared" si="195"/>
        <v>2730</v>
      </c>
      <c r="AG489" s="678"/>
      <c r="AH489" s="556">
        <f t="shared" si="196"/>
        <v>2600</v>
      </c>
      <c r="AI489" s="556"/>
      <c r="AJ489" s="144" t="s">
        <v>919</v>
      </c>
      <c r="AK489" s="145">
        <v>2601</v>
      </c>
    </row>
    <row r="490" spans="1:37" s="143" customFormat="1" ht="18" customHeight="1">
      <c r="A490" s="151">
        <f t="shared" si="197"/>
        <v>438</v>
      </c>
      <c r="B490" s="691" t="s">
        <v>358</v>
      </c>
      <c r="C490" s="692"/>
      <c r="D490" s="242" t="str">
        <f t="shared" si="185"/>
        <v>~380В</v>
      </c>
      <c r="E490" s="553" t="s">
        <v>212</v>
      </c>
      <c r="F490" s="554"/>
      <c r="G490" s="693"/>
      <c r="H490" s="228" t="s">
        <v>196</v>
      </c>
      <c r="I490" s="242">
        <v>4</v>
      </c>
      <c r="J490" s="556">
        <f t="shared" si="186"/>
        <v>1000</v>
      </c>
      <c r="K490" s="554"/>
      <c r="L490" s="555"/>
      <c r="M490" s="556">
        <v>0.5</v>
      </c>
      <c r="N490" s="556"/>
      <c r="O490" s="556"/>
      <c r="P490" s="678">
        <f t="shared" si="187"/>
        <v>2680</v>
      </c>
      <c r="Q490" s="678"/>
      <c r="R490" s="679">
        <f t="shared" si="188"/>
        <v>2090</v>
      </c>
      <c r="S490" s="680"/>
      <c r="T490" s="678">
        <f t="shared" si="189"/>
        <v>2510</v>
      </c>
      <c r="U490" s="678"/>
      <c r="V490" s="678">
        <f t="shared" si="190"/>
        <v>2190</v>
      </c>
      <c r="W490" s="678"/>
      <c r="X490" s="678">
        <f t="shared" si="191"/>
        <v>2120</v>
      </c>
      <c r="Y490" s="678"/>
      <c r="Z490" s="678">
        <f t="shared" si="192"/>
        <v>2420</v>
      </c>
      <c r="AA490" s="678"/>
      <c r="AB490" s="678">
        <f t="shared" si="193"/>
        <v>2490</v>
      </c>
      <c r="AC490" s="678"/>
      <c r="AD490" s="678">
        <f t="shared" si="194"/>
        <v>2260</v>
      </c>
      <c r="AE490" s="678"/>
      <c r="AF490" s="678">
        <f t="shared" si="195"/>
        <v>2440</v>
      </c>
      <c r="AG490" s="678"/>
      <c r="AH490" s="556">
        <f t="shared" si="196"/>
        <v>2330</v>
      </c>
      <c r="AI490" s="556"/>
      <c r="AJ490" s="144" t="s">
        <v>919</v>
      </c>
      <c r="AK490" s="145">
        <v>2333</v>
      </c>
    </row>
    <row r="491" spans="1:37" s="143" customFormat="1" ht="18" customHeight="1">
      <c r="A491" s="151">
        <f t="shared" si="197"/>
        <v>439</v>
      </c>
      <c r="B491" s="691" t="s">
        <v>359</v>
      </c>
      <c r="C491" s="692"/>
      <c r="D491" s="242" t="str">
        <f t="shared" si="185"/>
        <v>~380В</v>
      </c>
      <c r="E491" s="553" t="s">
        <v>212</v>
      </c>
      <c r="F491" s="554"/>
      <c r="G491" s="693"/>
      <c r="H491" s="228" t="s">
        <v>196</v>
      </c>
      <c r="I491" s="242">
        <v>4</v>
      </c>
      <c r="J491" s="556">
        <f t="shared" si="186"/>
        <v>1000</v>
      </c>
      <c r="K491" s="554"/>
      <c r="L491" s="555"/>
      <c r="M491" s="556">
        <v>0.5</v>
      </c>
      <c r="N491" s="556"/>
      <c r="O491" s="556"/>
      <c r="P491" s="678">
        <f t="shared" si="187"/>
        <v>3160</v>
      </c>
      <c r="Q491" s="678"/>
      <c r="R491" s="679">
        <f t="shared" si="188"/>
        <v>2470</v>
      </c>
      <c r="S491" s="680"/>
      <c r="T491" s="678">
        <f t="shared" si="189"/>
        <v>2970</v>
      </c>
      <c r="U491" s="678"/>
      <c r="V491" s="678">
        <f t="shared" si="190"/>
        <v>2580</v>
      </c>
      <c r="W491" s="678"/>
      <c r="X491" s="678">
        <f t="shared" si="191"/>
        <v>2500</v>
      </c>
      <c r="Y491" s="678"/>
      <c r="Z491" s="678">
        <f t="shared" si="192"/>
        <v>2860</v>
      </c>
      <c r="AA491" s="678"/>
      <c r="AB491" s="678">
        <f t="shared" si="193"/>
        <v>2940</v>
      </c>
      <c r="AC491" s="678"/>
      <c r="AD491" s="678">
        <f t="shared" si="194"/>
        <v>2660</v>
      </c>
      <c r="AE491" s="678"/>
      <c r="AF491" s="678">
        <f t="shared" si="195"/>
        <v>2880</v>
      </c>
      <c r="AG491" s="678"/>
      <c r="AH491" s="556">
        <f t="shared" si="196"/>
        <v>2750</v>
      </c>
      <c r="AI491" s="556"/>
      <c r="AJ491" s="144" t="s">
        <v>919</v>
      </c>
      <c r="AK491" s="145">
        <v>2752</v>
      </c>
    </row>
    <row r="492" spans="1:37" s="143" customFormat="1" ht="18" customHeight="1">
      <c r="A492" s="151">
        <f t="shared" si="197"/>
        <v>440</v>
      </c>
      <c r="B492" s="691" t="s">
        <v>360</v>
      </c>
      <c r="C492" s="692"/>
      <c r="D492" s="242" t="str">
        <f t="shared" si="185"/>
        <v>~380В</v>
      </c>
      <c r="E492" s="553" t="s">
        <v>212</v>
      </c>
      <c r="F492" s="554"/>
      <c r="G492" s="693"/>
      <c r="H492" s="228" t="s">
        <v>196</v>
      </c>
      <c r="I492" s="242">
        <v>4</v>
      </c>
      <c r="J492" s="556">
        <f t="shared" si="186"/>
        <v>1000</v>
      </c>
      <c r="K492" s="554"/>
      <c r="L492" s="555"/>
      <c r="M492" s="556">
        <v>0.5</v>
      </c>
      <c r="N492" s="556"/>
      <c r="O492" s="556"/>
      <c r="P492" s="678">
        <f t="shared" si="187"/>
        <v>1800</v>
      </c>
      <c r="Q492" s="678"/>
      <c r="R492" s="679">
        <f t="shared" si="188"/>
        <v>1410</v>
      </c>
      <c r="S492" s="680"/>
      <c r="T492" s="678">
        <f t="shared" si="189"/>
        <v>1690</v>
      </c>
      <c r="U492" s="678"/>
      <c r="V492" s="678">
        <f t="shared" si="190"/>
        <v>1470</v>
      </c>
      <c r="W492" s="678"/>
      <c r="X492" s="678">
        <f t="shared" si="191"/>
        <v>1420</v>
      </c>
      <c r="Y492" s="678"/>
      <c r="Z492" s="678">
        <f t="shared" si="192"/>
        <v>1630</v>
      </c>
      <c r="AA492" s="678"/>
      <c r="AB492" s="678">
        <f t="shared" si="193"/>
        <v>1670</v>
      </c>
      <c r="AC492" s="678"/>
      <c r="AD492" s="678">
        <f t="shared" si="194"/>
        <v>1520</v>
      </c>
      <c r="AE492" s="678"/>
      <c r="AF492" s="678">
        <f t="shared" si="195"/>
        <v>1640</v>
      </c>
      <c r="AG492" s="678"/>
      <c r="AH492" s="556">
        <f t="shared" si="196"/>
        <v>1560</v>
      </c>
      <c r="AI492" s="556"/>
      <c r="AJ492" s="144" t="s">
        <v>919</v>
      </c>
      <c r="AK492" s="145">
        <v>1569</v>
      </c>
    </row>
    <row r="493" spans="1:37" s="143" customFormat="1" ht="18" customHeight="1">
      <c r="A493" s="151">
        <f t="shared" si="197"/>
        <v>441</v>
      </c>
      <c r="B493" s="691" t="s">
        <v>361</v>
      </c>
      <c r="C493" s="692"/>
      <c r="D493" s="242" t="str">
        <f t="shared" si="185"/>
        <v>~380В</v>
      </c>
      <c r="E493" s="553" t="s">
        <v>212</v>
      </c>
      <c r="F493" s="554"/>
      <c r="G493" s="693"/>
      <c r="H493" s="228" t="s">
        <v>196</v>
      </c>
      <c r="I493" s="242">
        <v>4</v>
      </c>
      <c r="J493" s="556">
        <f t="shared" si="186"/>
        <v>1000</v>
      </c>
      <c r="K493" s="554"/>
      <c r="L493" s="555"/>
      <c r="M493" s="556">
        <v>0.5</v>
      </c>
      <c r="N493" s="556"/>
      <c r="O493" s="556"/>
      <c r="P493" s="678">
        <f t="shared" si="187"/>
        <v>2000</v>
      </c>
      <c r="Q493" s="678"/>
      <c r="R493" s="679">
        <f t="shared" si="188"/>
        <v>1570</v>
      </c>
      <c r="S493" s="680"/>
      <c r="T493" s="678">
        <f t="shared" si="189"/>
        <v>1880</v>
      </c>
      <c r="U493" s="678"/>
      <c r="V493" s="678">
        <f t="shared" si="190"/>
        <v>1640</v>
      </c>
      <c r="W493" s="678"/>
      <c r="X493" s="678">
        <f t="shared" si="191"/>
        <v>1580</v>
      </c>
      <c r="Y493" s="678"/>
      <c r="Z493" s="678">
        <f t="shared" si="192"/>
        <v>1810</v>
      </c>
      <c r="AA493" s="678"/>
      <c r="AB493" s="678">
        <f t="shared" si="193"/>
        <v>1860</v>
      </c>
      <c r="AC493" s="678"/>
      <c r="AD493" s="678">
        <f t="shared" si="194"/>
        <v>1690</v>
      </c>
      <c r="AE493" s="678"/>
      <c r="AF493" s="678">
        <f t="shared" si="195"/>
        <v>1830</v>
      </c>
      <c r="AG493" s="678"/>
      <c r="AH493" s="556">
        <f t="shared" si="196"/>
        <v>1740</v>
      </c>
      <c r="AI493" s="556"/>
      <c r="AJ493" s="144" t="s">
        <v>919</v>
      </c>
      <c r="AK493" s="145">
        <v>1745</v>
      </c>
    </row>
    <row r="494" spans="1:37" s="143" customFormat="1" ht="18" customHeight="1">
      <c r="A494" s="151">
        <f t="shared" si="197"/>
        <v>442</v>
      </c>
      <c r="B494" s="691" t="s">
        <v>362</v>
      </c>
      <c r="C494" s="692"/>
      <c r="D494" s="242" t="str">
        <f t="shared" si="185"/>
        <v>~380В</v>
      </c>
      <c r="E494" s="553" t="s">
        <v>212</v>
      </c>
      <c r="F494" s="554"/>
      <c r="G494" s="693"/>
      <c r="H494" s="228" t="s">
        <v>196</v>
      </c>
      <c r="I494" s="242">
        <v>4</v>
      </c>
      <c r="J494" s="556">
        <f t="shared" si="186"/>
        <v>1000</v>
      </c>
      <c r="K494" s="554"/>
      <c r="L494" s="555"/>
      <c r="M494" s="556">
        <v>0.5</v>
      </c>
      <c r="N494" s="556"/>
      <c r="O494" s="556"/>
      <c r="P494" s="678">
        <f t="shared" si="187"/>
        <v>2300</v>
      </c>
      <c r="Q494" s="678"/>
      <c r="R494" s="679">
        <f t="shared" si="188"/>
        <v>1800</v>
      </c>
      <c r="S494" s="680"/>
      <c r="T494" s="678">
        <f t="shared" si="189"/>
        <v>2160</v>
      </c>
      <c r="U494" s="678"/>
      <c r="V494" s="678">
        <f t="shared" si="190"/>
        <v>1880</v>
      </c>
      <c r="W494" s="678"/>
      <c r="X494" s="678">
        <f t="shared" si="191"/>
        <v>1820</v>
      </c>
      <c r="Y494" s="678"/>
      <c r="Z494" s="678">
        <f t="shared" si="192"/>
        <v>2080</v>
      </c>
      <c r="AA494" s="678"/>
      <c r="AB494" s="678">
        <f t="shared" si="193"/>
        <v>2140</v>
      </c>
      <c r="AC494" s="678"/>
      <c r="AD494" s="678">
        <f t="shared" si="194"/>
        <v>1940</v>
      </c>
      <c r="AE494" s="678"/>
      <c r="AF494" s="678">
        <f t="shared" si="195"/>
        <v>2100</v>
      </c>
      <c r="AG494" s="678"/>
      <c r="AH494" s="556">
        <f t="shared" si="196"/>
        <v>2000</v>
      </c>
      <c r="AI494" s="556"/>
      <c r="AJ494" s="144" t="s">
        <v>919</v>
      </c>
      <c r="AK494" s="145">
        <v>2004</v>
      </c>
    </row>
    <row r="495" spans="1:37" s="143" customFormat="1" ht="18" customHeight="1">
      <c r="A495" s="151">
        <f t="shared" si="197"/>
        <v>443</v>
      </c>
      <c r="B495" s="691" t="s">
        <v>363</v>
      </c>
      <c r="C495" s="692"/>
      <c r="D495" s="242" t="str">
        <f t="shared" si="185"/>
        <v>~380В</v>
      </c>
      <c r="E495" s="553" t="s">
        <v>212</v>
      </c>
      <c r="F495" s="554"/>
      <c r="G495" s="693"/>
      <c r="H495" s="228" t="s">
        <v>196</v>
      </c>
      <c r="I495" s="242">
        <v>4</v>
      </c>
      <c r="J495" s="556">
        <f t="shared" si="186"/>
        <v>1000</v>
      </c>
      <c r="K495" s="554"/>
      <c r="L495" s="555"/>
      <c r="M495" s="556">
        <v>0.5</v>
      </c>
      <c r="N495" s="556"/>
      <c r="O495" s="556"/>
      <c r="P495" s="678">
        <f t="shared" si="187"/>
        <v>2470</v>
      </c>
      <c r="Q495" s="678"/>
      <c r="R495" s="679">
        <f t="shared" si="188"/>
        <v>1940</v>
      </c>
      <c r="S495" s="680"/>
      <c r="T495" s="678">
        <f t="shared" si="189"/>
        <v>2320</v>
      </c>
      <c r="U495" s="678"/>
      <c r="V495" s="678">
        <f t="shared" si="190"/>
        <v>2020</v>
      </c>
      <c r="W495" s="678"/>
      <c r="X495" s="678">
        <f t="shared" si="191"/>
        <v>1960</v>
      </c>
      <c r="Y495" s="678"/>
      <c r="Z495" s="678">
        <f t="shared" si="192"/>
        <v>2240</v>
      </c>
      <c r="AA495" s="678"/>
      <c r="AB495" s="678">
        <f t="shared" si="193"/>
        <v>2300</v>
      </c>
      <c r="AC495" s="678"/>
      <c r="AD495" s="678">
        <f t="shared" si="194"/>
        <v>2090</v>
      </c>
      <c r="AE495" s="678"/>
      <c r="AF495" s="678">
        <f t="shared" si="195"/>
        <v>2260</v>
      </c>
      <c r="AG495" s="678"/>
      <c r="AH495" s="556">
        <f t="shared" si="196"/>
        <v>2150</v>
      </c>
      <c r="AI495" s="556"/>
      <c r="AJ495" s="144" t="s">
        <v>919</v>
      </c>
      <c r="AK495" s="145">
        <v>2156</v>
      </c>
    </row>
    <row r="496" spans="1:37" s="143" customFormat="1" ht="18" customHeight="1">
      <c r="A496" s="151">
        <f t="shared" si="197"/>
        <v>444</v>
      </c>
      <c r="B496" s="691" t="s">
        <v>364</v>
      </c>
      <c r="C496" s="692"/>
      <c r="D496" s="242" t="str">
        <f t="shared" si="185"/>
        <v>~380В</v>
      </c>
      <c r="E496" s="553" t="s">
        <v>212</v>
      </c>
      <c r="F496" s="554"/>
      <c r="G496" s="693"/>
      <c r="H496" s="228" t="s">
        <v>196</v>
      </c>
      <c r="I496" s="242">
        <v>4</v>
      </c>
      <c r="J496" s="556">
        <f t="shared" si="186"/>
        <v>1000</v>
      </c>
      <c r="K496" s="554"/>
      <c r="L496" s="555"/>
      <c r="M496" s="556">
        <v>0.5</v>
      </c>
      <c r="N496" s="556"/>
      <c r="O496" s="556"/>
      <c r="P496" s="678">
        <f t="shared" si="187"/>
        <v>2860</v>
      </c>
      <c r="Q496" s="678"/>
      <c r="R496" s="679">
        <f t="shared" si="188"/>
        <v>2240</v>
      </c>
      <c r="S496" s="680"/>
      <c r="T496" s="678">
        <f t="shared" si="189"/>
        <v>2680</v>
      </c>
      <c r="U496" s="678"/>
      <c r="V496" s="678">
        <f t="shared" si="190"/>
        <v>2330</v>
      </c>
      <c r="W496" s="678"/>
      <c r="X496" s="678">
        <f t="shared" si="191"/>
        <v>2260</v>
      </c>
      <c r="Y496" s="678"/>
      <c r="Z496" s="678">
        <f t="shared" si="192"/>
        <v>2580</v>
      </c>
      <c r="AA496" s="678"/>
      <c r="AB496" s="678">
        <f t="shared" si="193"/>
        <v>2660</v>
      </c>
      <c r="AC496" s="678"/>
      <c r="AD496" s="678">
        <f t="shared" si="194"/>
        <v>2410</v>
      </c>
      <c r="AE496" s="678"/>
      <c r="AF496" s="678">
        <f t="shared" si="195"/>
        <v>2610</v>
      </c>
      <c r="AG496" s="678"/>
      <c r="AH496" s="556">
        <f t="shared" si="196"/>
        <v>2480</v>
      </c>
      <c r="AI496" s="556"/>
      <c r="AJ496" s="144" t="s">
        <v>919</v>
      </c>
      <c r="AK496" s="145">
        <v>2489</v>
      </c>
    </row>
    <row r="497" spans="1:37" s="143" customFormat="1" ht="18" customHeight="1">
      <c r="A497" s="151">
        <f t="shared" si="197"/>
        <v>445</v>
      </c>
      <c r="B497" s="691" t="s">
        <v>365</v>
      </c>
      <c r="C497" s="692"/>
      <c r="D497" s="242" t="str">
        <f t="shared" si="185"/>
        <v>~380В</v>
      </c>
      <c r="E497" s="553" t="s">
        <v>212</v>
      </c>
      <c r="F497" s="554"/>
      <c r="G497" s="693"/>
      <c r="H497" s="228" t="s">
        <v>196</v>
      </c>
      <c r="I497" s="242">
        <v>4</v>
      </c>
      <c r="J497" s="556">
        <f t="shared" si="186"/>
        <v>1000</v>
      </c>
      <c r="K497" s="554"/>
      <c r="L497" s="555"/>
      <c r="M497" s="556">
        <v>0.5</v>
      </c>
      <c r="N497" s="556"/>
      <c r="O497" s="556"/>
      <c r="P497" s="678">
        <f t="shared" si="187"/>
        <v>2410</v>
      </c>
      <c r="Q497" s="678"/>
      <c r="R497" s="679">
        <f t="shared" si="188"/>
        <v>1890</v>
      </c>
      <c r="S497" s="680"/>
      <c r="T497" s="678">
        <f t="shared" si="189"/>
        <v>2260</v>
      </c>
      <c r="U497" s="678"/>
      <c r="V497" s="678">
        <f t="shared" si="190"/>
        <v>1970</v>
      </c>
      <c r="W497" s="678"/>
      <c r="X497" s="678">
        <f t="shared" si="191"/>
        <v>1910</v>
      </c>
      <c r="Y497" s="678"/>
      <c r="Z497" s="678">
        <f t="shared" si="192"/>
        <v>2180</v>
      </c>
      <c r="AA497" s="678"/>
      <c r="AB497" s="678">
        <f t="shared" si="193"/>
        <v>2240</v>
      </c>
      <c r="AC497" s="678"/>
      <c r="AD497" s="678">
        <f t="shared" si="194"/>
        <v>2030</v>
      </c>
      <c r="AE497" s="678"/>
      <c r="AF497" s="678">
        <f t="shared" si="195"/>
        <v>2200</v>
      </c>
      <c r="AG497" s="678"/>
      <c r="AH497" s="556">
        <f t="shared" si="196"/>
        <v>2100</v>
      </c>
      <c r="AI497" s="556"/>
      <c r="AJ497" s="144" t="s">
        <v>919</v>
      </c>
      <c r="AK497" s="145">
        <v>2100</v>
      </c>
    </row>
    <row r="498" spans="1:37" s="143" customFormat="1" ht="18" customHeight="1">
      <c r="A498" s="151">
        <f t="shared" si="197"/>
        <v>446</v>
      </c>
      <c r="B498" s="691" t="s">
        <v>366</v>
      </c>
      <c r="C498" s="692"/>
      <c r="D498" s="242" t="str">
        <f t="shared" si="185"/>
        <v>~380В</v>
      </c>
      <c r="E498" s="553" t="s">
        <v>212</v>
      </c>
      <c r="F498" s="554"/>
      <c r="G498" s="693"/>
      <c r="H498" s="228" t="s">
        <v>196</v>
      </c>
      <c r="I498" s="242">
        <v>4</v>
      </c>
      <c r="J498" s="556">
        <f t="shared" si="186"/>
        <v>1000</v>
      </c>
      <c r="K498" s="554"/>
      <c r="L498" s="555"/>
      <c r="M498" s="556">
        <v>0.5</v>
      </c>
      <c r="N498" s="556"/>
      <c r="O498" s="556"/>
      <c r="P498" s="678">
        <f t="shared" si="187"/>
        <v>3050</v>
      </c>
      <c r="Q498" s="678"/>
      <c r="R498" s="679">
        <f t="shared" si="188"/>
        <v>2380</v>
      </c>
      <c r="S498" s="680"/>
      <c r="T498" s="678">
        <f t="shared" si="189"/>
        <v>2860</v>
      </c>
      <c r="U498" s="678"/>
      <c r="V498" s="678">
        <f t="shared" si="190"/>
        <v>2490</v>
      </c>
      <c r="W498" s="678"/>
      <c r="X498" s="678">
        <f t="shared" si="191"/>
        <v>2410</v>
      </c>
      <c r="Y498" s="678"/>
      <c r="Z498" s="678">
        <f t="shared" si="192"/>
        <v>2760</v>
      </c>
      <c r="AA498" s="678"/>
      <c r="AB498" s="678">
        <f t="shared" si="193"/>
        <v>2830</v>
      </c>
      <c r="AC498" s="678"/>
      <c r="AD498" s="678">
        <f t="shared" si="194"/>
        <v>2570</v>
      </c>
      <c r="AE498" s="678"/>
      <c r="AF498" s="678">
        <f t="shared" si="195"/>
        <v>2780</v>
      </c>
      <c r="AG498" s="678"/>
      <c r="AH498" s="556">
        <f t="shared" si="196"/>
        <v>2650</v>
      </c>
      <c r="AI498" s="556"/>
      <c r="AJ498" s="144" t="s">
        <v>919</v>
      </c>
      <c r="AK498" s="145">
        <v>2654</v>
      </c>
    </row>
    <row r="499" spans="1:37" s="143" customFormat="1" ht="18" customHeight="1">
      <c r="A499" s="151">
        <f t="shared" si="197"/>
        <v>447</v>
      </c>
      <c r="B499" s="691" t="s">
        <v>367</v>
      </c>
      <c r="C499" s="692"/>
      <c r="D499" s="242" t="str">
        <f t="shared" si="185"/>
        <v>~380В</v>
      </c>
      <c r="E499" s="553" t="s">
        <v>212</v>
      </c>
      <c r="F499" s="554"/>
      <c r="G499" s="693"/>
      <c r="H499" s="228" t="s">
        <v>196</v>
      </c>
      <c r="I499" s="242">
        <v>4</v>
      </c>
      <c r="J499" s="556">
        <f t="shared" si="186"/>
        <v>1000</v>
      </c>
      <c r="K499" s="554"/>
      <c r="L499" s="555"/>
      <c r="M499" s="556">
        <v>0.5</v>
      </c>
      <c r="N499" s="556"/>
      <c r="O499" s="556"/>
      <c r="P499" s="678">
        <f t="shared" si="187"/>
        <v>2980</v>
      </c>
      <c r="Q499" s="678"/>
      <c r="R499" s="679">
        <f t="shared" si="188"/>
        <v>2330</v>
      </c>
      <c r="S499" s="680"/>
      <c r="T499" s="678">
        <f t="shared" si="189"/>
        <v>2800</v>
      </c>
      <c r="U499" s="678"/>
      <c r="V499" s="678">
        <f t="shared" si="190"/>
        <v>2440</v>
      </c>
      <c r="W499" s="678"/>
      <c r="X499" s="678">
        <f t="shared" si="191"/>
        <v>2360</v>
      </c>
      <c r="Y499" s="678"/>
      <c r="Z499" s="678">
        <f t="shared" si="192"/>
        <v>2690</v>
      </c>
      <c r="AA499" s="678"/>
      <c r="AB499" s="678">
        <f t="shared" si="193"/>
        <v>2770</v>
      </c>
      <c r="AC499" s="678"/>
      <c r="AD499" s="678">
        <f t="shared" si="194"/>
        <v>2510</v>
      </c>
      <c r="AE499" s="678"/>
      <c r="AF499" s="678">
        <f t="shared" si="195"/>
        <v>2720</v>
      </c>
      <c r="AG499" s="678"/>
      <c r="AH499" s="556">
        <f t="shared" si="196"/>
        <v>2590</v>
      </c>
      <c r="AI499" s="556"/>
      <c r="AJ499" s="144" t="s">
        <v>919</v>
      </c>
      <c r="AK499" s="145">
        <v>2596</v>
      </c>
    </row>
    <row r="500" spans="1:37" s="143" customFormat="1" ht="18" customHeight="1">
      <c r="A500" s="151">
        <f t="shared" si="197"/>
        <v>448</v>
      </c>
      <c r="B500" s="691" t="s">
        <v>368</v>
      </c>
      <c r="C500" s="692"/>
      <c r="D500" s="242" t="str">
        <f t="shared" si="185"/>
        <v>~380В</v>
      </c>
      <c r="E500" s="553" t="s">
        <v>212</v>
      </c>
      <c r="F500" s="554"/>
      <c r="G500" s="693"/>
      <c r="H500" s="228" t="s">
        <v>196</v>
      </c>
      <c r="I500" s="242">
        <v>4</v>
      </c>
      <c r="J500" s="556">
        <f t="shared" si="186"/>
        <v>1000</v>
      </c>
      <c r="K500" s="554"/>
      <c r="L500" s="555"/>
      <c r="M500" s="556">
        <v>0.5</v>
      </c>
      <c r="N500" s="556"/>
      <c r="O500" s="556"/>
      <c r="P500" s="678">
        <f t="shared" si="187"/>
        <v>2970</v>
      </c>
      <c r="Q500" s="678"/>
      <c r="R500" s="679">
        <f t="shared" si="188"/>
        <v>2320</v>
      </c>
      <c r="S500" s="680"/>
      <c r="T500" s="678">
        <f t="shared" si="189"/>
        <v>2790</v>
      </c>
      <c r="U500" s="678"/>
      <c r="V500" s="678">
        <f t="shared" si="190"/>
        <v>2430</v>
      </c>
      <c r="W500" s="678"/>
      <c r="X500" s="678">
        <f t="shared" si="191"/>
        <v>2350</v>
      </c>
      <c r="Y500" s="678"/>
      <c r="Z500" s="678">
        <f t="shared" si="192"/>
        <v>2690</v>
      </c>
      <c r="AA500" s="678"/>
      <c r="AB500" s="678">
        <f t="shared" si="193"/>
        <v>2760</v>
      </c>
      <c r="AC500" s="678"/>
      <c r="AD500" s="678">
        <f t="shared" si="194"/>
        <v>2500</v>
      </c>
      <c r="AE500" s="678"/>
      <c r="AF500" s="678">
        <f t="shared" si="195"/>
        <v>2710</v>
      </c>
      <c r="AG500" s="678"/>
      <c r="AH500" s="556">
        <f t="shared" si="196"/>
        <v>2580</v>
      </c>
      <c r="AI500" s="556"/>
      <c r="AJ500" s="144" t="s">
        <v>919</v>
      </c>
      <c r="AK500" s="145">
        <v>2587</v>
      </c>
    </row>
    <row r="501" spans="1:37" s="143" customFormat="1" ht="18" customHeight="1">
      <c r="A501" s="151">
        <f t="shared" si="197"/>
        <v>449</v>
      </c>
      <c r="B501" s="691" t="s">
        <v>369</v>
      </c>
      <c r="C501" s="692"/>
      <c r="D501" s="242" t="str">
        <f t="shared" si="185"/>
        <v>~380В</v>
      </c>
      <c r="E501" s="553" t="s">
        <v>212</v>
      </c>
      <c r="F501" s="554"/>
      <c r="G501" s="693"/>
      <c r="H501" s="228" t="s">
        <v>196</v>
      </c>
      <c r="I501" s="242">
        <v>4</v>
      </c>
      <c r="J501" s="556">
        <f t="shared" si="186"/>
        <v>1000</v>
      </c>
      <c r="K501" s="554"/>
      <c r="L501" s="555"/>
      <c r="M501" s="556">
        <v>0.5</v>
      </c>
      <c r="N501" s="556"/>
      <c r="O501" s="556"/>
      <c r="P501" s="678">
        <f t="shared" si="187"/>
        <v>2510</v>
      </c>
      <c r="Q501" s="678"/>
      <c r="R501" s="679">
        <f t="shared" si="188"/>
        <v>1960</v>
      </c>
      <c r="S501" s="680"/>
      <c r="T501" s="678">
        <f t="shared" si="189"/>
        <v>2350</v>
      </c>
      <c r="U501" s="678"/>
      <c r="V501" s="678">
        <f t="shared" si="190"/>
        <v>2050</v>
      </c>
      <c r="W501" s="678"/>
      <c r="X501" s="678">
        <f t="shared" si="191"/>
        <v>1980</v>
      </c>
      <c r="Y501" s="678"/>
      <c r="Z501" s="678">
        <f t="shared" si="192"/>
        <v>2270</v>
      </c>
      <c r="AA501" s="678"/>
      <c r="AB501" s="678">
        <f t="shared" si="193"/>
        <v>2330</v>
      </c>
      <c r="AC501" s="678"/>
      <c r="AD501" s="678">
        <f t="shared" si="194"/>
        <v>2110</v>
      </c>
      <c r="AE501" s="678"/>
      <c r="AF501" s="678">
        <f t="shared" si="195"/>
        <v>2290</v>
      </c>
      <c r="AG501" s="678"/>
      <c r="AH501" s="556">
        <f t="shared" si="196"/>
        <v>2180</v>
      </c>
      <c r="AI501" s="556"/>
      <c r="AJ501" s="144" t="s">
        <v>919</v>
      </c>
      <c r="AK501" s="145">
        <v>2185</v>
      </c>
    </row>
    <row r="502" spans="1:37" s="143" customFormat="1" ht="18" customHeight="1">
      <c r="A502" s="151">
        <f t="shared" si="197"/>
        <v>450</v>
      </c>
      <c r="B502" s="691" t="s">
        <v>370</v>
      </c>
      <c r="C502" s="692"/>
      <c r="D502" s="242" t="str">
        <f t="shared" si="185"/>
        <v>~380В</v>
      </c>
      <c r="E502" s="553" t="s">
        <v>212</v>
      </c>
      <c r="F502" s="554"/>
      <c r="G502" s="693"/>
      <c r="H502" s="228" t="s">
        <v>196</v>
      </c>
      <c r="I502" s="242">
        <v>4</v>
      </c>
      <c r="J502" s="556">
        <f t="shared" si="186"/>
        <v>1000</v>
      </c>
      <c r="K502" s="554"/>
      <c r="L502" s="555"/>
      <c r="M502" s="556">
        <v>0.5</v>
      </c>
      <c r="N502" s="556"/>
      <c r="O502" s="556"/>
      <c r="P502" s="678">
        <f t="shared" si="187"/>
        <v>1900</v>
      </c>
      <c r="Q502" s="678"/>
      <c r="R502" s="679">
        <f t="shared" si="188"/>
        <v>1480</v>
      </c>
      <c r="S502" s="680"/>
      <c r="T502" s="678">
        <f t="shared" si="189"/>
        <v>1780</v>
      </c>
      <c r="U502" s="678"/>
      <c r="V502" s="678">
        <f t="shared" si="190"/>
        <v>1550</v>
      </c>
      <c r="W502" s="678"/>
      <c r="X502" s="678">
        <f t="shared" si="191"/>
        <v>1500</v>
      </c>
      <c r="Y502" s="678"/>
      <c r="Z502" s="678">
        <f t="shared" si="192"/>
        <v>1720</v>
      </c>
      <c r="AA502" s="678"/>
      <c r="AB502" s="678">
        <f t="shared" si="193"/>
        <v>1760</v>
      </c>
      <c r="AC502" s="678"/>
      <c r="AD502" s="678">
        <f t="shared" si="194"/>
        <v>1600</v>
      </c>
      <c r="AE502" s="678"/>
      <c r="AF502" s="678">
        <f t="shared" si="195"/>
        <v>1730</v>
      </c>
      <c r="AG502" s="678"/>
      <c r="AH502" s="556">
        <f t="shared" si="196"/>
        <v>1650</v>
      </c>
      <c r="AI502" s="556"/>
      <c r="AJ502" s="144" t="s">
        <v>919</v>
      </c>
      <c r="AK502" s="145">
        <v>1654</v>
      </c>
    </row>
    <row r="503" spans="1:37" s="143" customFormat="1" ht="18" customHeight="1">
      <c r="A503" s="151">
        <f t="shared" si="197"/>
        <v>451</v>
      </c>
      <c r="B503" s="691" t="s">
        <v>371</v>
      </c>
      <c r="C503" s="692"/>
      <c r="D503" s="242" t="str">
        <f t="shared" si="185"/>
        <v>~380В</v>
      </c>
      <c r="E503" s="553" t="s">
        <v>212</v>
      </c>
      <c r="F503" s="554"/>
      <c r="G503" s="693"/>
      <c r="H503" s="228" t="s">
        <v>196</v>
      </c>
      <c r="I503" s="242">
        <v>4</v>
      </c>
      <c r="J503" s="556">
        <f t="shared" si="186"/>
        <v>1000</v>
      </c>
      <c r="K503" s="554"/>
      <c r="L503" s="555"/>
      <c r="M503" s="556">
        <v>0.5</v>
      </c>
      <c r="N503" s="556"/>
      <c r="O503" s="556"/>
      <c r="P503" s="678">
        <f t="shared" si="187"/>
        <v>2100</v>
      </c>
      <c r="Q503" s="678"/>
      <c r="R503" s="679">
        <f t="shared" si="188"/>
        <v>1640</v>
      </c>
      <c r="S503" s="680"/>
      <c r="T503" s="678">
        <f t="shared" si="189"/>
        <v>1970</v>
      </c>
      <c r="U503" s="678"/>
      <c r="V503" s="678">
        <f t="shared" si="190"/>
        <v>1720</v>
      </c>
      <c r="W503" s="678"/>
      <c r="X503" s="678">
        <f t="shared" si="191"/>
        <v>1660</v>
      </c>
      <c r="Y503" s="678"/>
      <c r="Z503" s="678">
        <f t="shared" si="192"/>
        <v>1900</v>
      </c>
      <c r="AA503" s="678"/>
      <c r="AB503" s="678">
        <f t="shared" si="193"/>
        <v>1960</v>
      </c>
      <c r="AC503" s="678"/>
      <c r="AD503" s="678">
        <f t="shared" si="194"/>
        <v>1770</v>
      </c>
      <c r="AE503" s="678"/>
      <c r="AF503" s="678">
        <f t="shared" si="195"/>
        <v>1920</v>
      </c>
      <c r="AG503" s="678"/>
      <c r="AH503" s="556">
        <f t="shared" si="196"/>
        <v>1830</v>
      </c>
      <c r="AI503" s="556"/>
      <c r="AJ503" s="144" t="s">
        <v>919</v>
      </c>
      <c r="AK503" s="145">
        <v>1832</v>
      </c>
    </row>
    <row r="504" spans="1:37" s="143" customFormat="1" ht="18" customHeight="1">
      <c r="A504" s="151">
        <f t="shared" si="197"/>
        <v>452</v>
      </c>
      <c r="B504" s="691" t="s">
        <v>372</v>
      </c>
      <c r="C504" s="692"/>
      <c r="D504" s="242" t="str">
        <f t="shared" si="185"/>
        <v>~380В</v>
      </c>
      <c r="E504" s="553" t="s">
        <v>212</v>
      </c>
      <c r="F504" s="554"/>
      <c r="G504" s="693"/>
      <c r="H504" s="228" t="s">
        <v>196</v>
      </c>
      <c r="I504" s="242">
        <v>4</v>
      </c>
      <c r="J504" s="556">
        <f t="shared" si="186"/>
        <v>1000</v>
      </c>
      <c r="K504" s="554"/>
      <c r="L504" s="555"/>
      <c r="M504" s="556">
        <v>0.5</v>
      </c>
      <c r="N504" s="556"/>
      <c r="O504" s="556"/>
      <c r="P504" s="678">
        <f t="shared" si="187"/>
        <v>2690</v>
      </c>
      <c r="Q504" s="678"/>
      <c r="R504" s="679">
        <f t="shared" si="188"/>
        <v>2110</v>
      </c>
      <c r="S504" s="680"/>
      <c r="T504" s="678">
        <f t="shared" si="189"/>
        <v>2530</v>
      </c>
      <c r="U504" s="678"/>
      <c r="V504" s="678">
        <f t="shared" si="190"/>
        <v>2200</v>
      </c>
      <c r="W504" s="678"/>
      <c r="X504" s="678">
        <f t="shared" si="191"/>
        <v>2130</v>
      </c>
      <c r="Y504" s="678"/>
      <c r="Z504" s="678">
        <f t="shared" si="192"/>
        <v>2430</v>
      </c>
      <c r="AA504" s="678"/>
      <c r="AB504" s="678">
        <f t="shared" si="193"/>
        <v>2500</v>
      </c>
      <c r="AC504" s="678"/>
      <c r="AD504" s="678">
        <f t="shared" si="194"/>
        <v>2270</v>
      </c>
      <c r="AE504" s="678"/>
      <c r="AF504" s="678">
        <f t="shared" si="195"/>
        <v>2460</v>
      </c>
      <c r="AG504" s="678"/>
      <c r="AH504" s="556">
        <f t="shared" si="196"/>
        <v>2340</v>
      </c>
      <c r="AI504" s="556"/>
      <c r="AJ504" s="144" t="s">
        <v>919</v>
      </c>
      <c r="AK504" s="145">
        <v>2345</v>
      </c>
    </row>
    <row r="505" spans="1:37" s="143" customFormat="1" ht="18" customHeight="1">
      <c r="A505" s="151">
        <f t="shared" si="197"/>
        <v>453</v>
      </c>
      <c r="B505" s="691" t="s">
        <v>373</v>
      </c>
      <c r="C505" s="692"/>
      <c r="D505" s="242" t="str">
        <f t="shared" si="185"/>
        <v>~380В</v>
      </c>
      <c r="E505" s="553" t="s">
        <v>212</v>
      </c>
      <c r="F505" s="554"/>
      <c r="G505" s="693"/>
      <c r="H505" s="228" t="s">
        <v>196</v>
      </c>
      <c r="I505" s="242">
        <v>4</v>
      </c>
      <c r="J505" s="556">
        <f t="shared" si="186"/>
        <v>1000</v>
      </c>
      <c r="K505" s="554"/>
      <c r="L505" s="555"/>
      <c r="M505" s="556">
        <v>0.5</v>
      </c>
      <c r="N505" s="556"/>
      <c r="O505" s="556"/>
      <c r="P505" s="678">
        <f t="shared" si="187"/>
        <v>2370</v>
      </c>
      <c r="Q505" s="678"/>
      <c r="R505" s="679">
        <f t="shared" si="188"/>
        <v>1850</v>
      </c>
      <c r="S505" s="680"/>
      <c r="T505" s="678">
        <f t="shared" si="189"/>
        <v>2220</v>
      </c>
      <c r="U505" s="678"/>
      <c r="V505" s="678">
        <f t="shared" si="190"/>
        <v>1930</v>
      </c>
      <c r="W505" s="678"/>
      <c r="X505" s="678">
        <f t="shared" si="191"/>
        <v>1870</v>
      </c>
      <c r="Y505" s="678"/>
      <c r="Z505" s="678">
        <f t="shared" si="192"/>
        <v>2140</v>
      </c>
      <c r="AA505" s="678"/>
      <c r="AB505" s="678">
        <f t="shared" si="193"/>
        <v>2200</v>
      </c>
      <c r="AC505" s="678"/>
      <c r="AD505" s="678">
        <f t="shared" si="194"/>
        <v>2000</v>
      </c>
      <c r="AE505" s="678"/>
      <c r="AF505" s="678">
        <f t="shared" si="195"/>
        <v>2160</v>
      </c>
      <c r="AG505" s="678"/>
      <c r="AH505" s="556">
        <f t="shared" si="196"/>
        <v>2060</v>
      </c>
      <c r="AI505" s="556"/>
      <c r="AJ505" s="144" t="s">
        <v>919</v>
      </c>
      <c r="AK505" s="145">
        <v>2062</v>
      </c>
    </row>
    <row r="506" spans="1:37" s="143" customFormat="1" ht="18" customHeight="1">
      <c r="A506" s="151">
        <f t="shared" si="197"/>
        <v>454</v>
      </c>
      <c r="B506" s="691" t="s">
        <v>374</v>
      </c>
      <c r="C506" s="692"/>
      <c r="D506" s="242" t="str">
        <f t="shared" si="185"/>
        <v>~380В</v>
      </c>
      <c r="E506" s="553" t="s">
        <v>212</v>
      </c>
      <c r="F506" s="554"/>
      <c r="G506" s="693"/>
      <c r="H506" s="228" t="s">
        <v>196</v>
      </c>
      <c r="I506" s="242">
        <v>4</v>
      </c>
      <c r="J506" s="556">
        <f t="shared" si="186"/>
        <v>1000</v>
      </c>
      <c r="K506" s="554"/>
      <c r="L506" s="555"/>
      <c r="M506" s="556">
        <v>0.5</v>
      </c>
      <c r="N506" s="556"/>
      <c r="O506" s="556"/>
      <c r="P506" s="678">
        <f t="shared" si="187"/>
        <v>2380</v>
      </c>
      <c r="Q506" s="678"/>
      <c r="R506" s="679">
        <f t="shared" si="188"/>
        <v>1860</v>
      </c>
      <c r="S506" s="680"/>
      <c r="T506" s="678">
        <f t="shared" si="189"/>
        <v>2240</v>
      </c>
      <c r="U506" s="678"/>
      <c r="V506" s="678">
        <f t="shared" si="190"/>
        <v>1950</v>
      </c>
      <c r="W506" s="678"/>
      <c r="X506" s="678">
        <f t="shared" si="191"/>
        <v>1880</v>
      </c>
      <c r="Y506" s="678"/>
      <c r="Z506" s="678">
        <f t="shared" si="192"/>
        <v>2150</v>
      </c>
      <c r="AA506" s="678"/>
      <c r="AB506" s="678">
        <f t="shared" si="193"/>
        <v>2220</v>
      </c>
      <c r="AC506" s="678"/>
      <c r="AD506" s="678">
        <f t="shared" si="194"/>
        <v>2010</v>
      </c>
      <c r="AE506" s="678"/>
      <c r="AF506" s="678">
        <f t="shared" si="195"/>
        <v>2170</v>
      </c>
      <c r="AG506" s="678"/>
      <c r="AH506" s="556">
        <f t="shared" si="196"/>
        <v>2070</v>
      </c>
      <c r="AI506" s="556"/>
      <c r="AJ506" s="144" t="s">
        <v>919</v>
      </c>
      <c r="AK506" s="145">
        <v>2075</v>
      </c>
    </row>
    <row r="507" spans="1:37" s="143" customFormat="1" ht="18" customHeight="1">
      <c r="A507" s="151">
        <f t="shared" si="197"/>
        <v>455</v>
      </c>
      <c r="B507" s="691" t="s">
        <v>375</v>
      </c>
      <c r="C507" s="692"/>
      <c r="D507" s="242" t="str">
        <f t="shared" si="185"/>
        <v>~380В</v>
      </c>
      <c r="E507" s="553" t="s">
        <v>212</v>
      </c>
      <c r="F507" s="554"/>
      <c r="G507" s="693"/>
      <c r="H507" s="228" t="s">
        <v>196</v>
      </c>
      <c r="I507" s="242">
        <v>4</v>
      </c>
      <c r="J507" s="556">
        <f t="shared" si="186"/>
        <v>1000</v>
      </c>
      <c r="K507" s="554"/>
      <c r="L507" s="555"/>
      <c r="M507" s="556">
        <v>0.5</v>
      </c>
      <c r="N507" s="556"/>
      <c r="O507" s="556"/>
      <c r="P507" s="678">
        <f t="shared" si="187"/>
        <v>2760</v>
      </c>
      <c r="Q507" s="678"/>
      <c r="R507" s="679">
        <f t="shared" si="188"/>
        <v>2160</v>
      </c>
      <c r="S507" s="680"/>
      <c r="T507" s="678">
        <f t="shared" si="189"/>
        <v>2590</v>
      </c>
      <c r="U507" s="678"/>
      <c r="V507" s="678">
        <f t="shared" si="190"/>
        <v>2250</v>
      </c>
      <c r="W507" s="678"/>
      <c r="X507" s="678">
        <f t="shared" si="191"/>
        <v>2180</v>
      </c>
      <c r="Y507" s="678"/>
      <c r="Z507" s="678">
        <f t="shared" si="192"/>
        <v>2490</v>
      </c>
      <c r="AA507" s="678"/>
      <c r="AB507" s="678">
        <f t="shared" si="193"/>
        <v>2570</v>
      </c>
      <c r="AC507" s="678"/>
      <c r="AD507" s="678">
        <f t="shared" si="194"/>
        <v>2320</v>
      </c>
      <c r="AE507" s="678"/>
      <c r="AF507" s="678">
        <f t="shared" si="195"/>
        <v>2520</v>
      </c>
      <c r="AG507" s="678"/>
      <c r="AH507" s="556">
        <f t="shared" si="196"/>
        <v>2400</v>
      </c>
      <c r="AI507" s="556"/>
      <c r="AJ507" s="144" t="s">
        <v>919</v>
      </c>
      <c r="AK507" s="145">
        <v>2402</v>
      </c>
    </row>
    <row r="508" spans="1:37" s="143" customFormat="1" ht="18" customHeight="1">
      <c r="A508" s="151">
        <f t="shared" si="197"/>
        <v>456</v>
      </c>
      <c r="B508" s="691" t="s">
        <v>376</v>
      </c>
      <c r="C508" s="692"/>
      <c r="D508" s="242" t="str">
        <f t="shared" si="185"/>
        <v>~380В</v>
      </c>
      <c r="E508" s="553" t="s">
        <v>212</v>
      </c>
      <c r="F508" s="554"/>
      <c r="G508" s="693"/>
      <c r="H508" s="228" t="s">
        <v>196</v>
      </c>
      <c r="I508" s="242">
        <v>4</v>
      </c>
      <c r="J508" s="556">
        <f t="shared" si="186"/>
        <v>1000</v>
      </c>
      <c r="K508" s="554"/>
      <c r="L508" s="555"/>
      <c r="M508" s="556">
        <v>0.5</v>
      </c>
      <c r="N508" s="556"/>
      <c r="O508" s="556"/>
      <c r="P508" s="678">
        <f t="shared" si="187"/>
        <v>1530</v>
      </c>
      <c r="Q508" s="678"/>
      <c r="R508" s="679">
        <f t="shared" si="188"/>
        <v>1190</v>
      </c>
      <c r="S508" s="680"/>
      <c r="T508" s="678">
        <f t="shared" si="189"/>
        <v>1430</v>
      </c>
      <c r="U508" s="678"/>
      <c r="V508" s="678">
        <f t="shared" si="190"/>
        <v>1250</v>
      </c>
      <c r="W508" s="678"/>
      <c r="X508" s="678">
        <f t="shared" si="191"/>
        <v>1210</v>
      </c>
      <c r="Y508" s="678"/>
      <c r="Z508" s="678">
        <f t="shared" si="192"/>
        <v>1380</v>
      </c>
      <c r="AA508" s="678"/>
      <c r="AB508" s="678">
        <f t="shared" si="193"/>
        <v>1420</v>
      </c>
      <c r="AC508" s="678"/>
      <c r="AD508" s="678">
        <f t="shared" si="194"/>
        <v>1290</v>
      </c>
      <c r="AE508" s="678"/>
      <c r="AF508" s="678">
        <f t="shared" si="195"/>
        <v>1390</v>
      </c>
      <c r="AG508" s="678"/>
      <c r="AH508" s="556">
        <f t="shared" si="196"/>
        <v>1330</v>
      </c>
      <c r="AI508" s="556"/>
      <c r="AJ508" s="144" t="s">
        <v>919</v>
      </c>
      <c r="AK508" s="145">
        <v>1333</v>
      </c>
    </row>
    <row r="509" spans="1:37" s="143" customFormat="1" ht="18" customHeight="1">
      <c r="A509" s="151">
        <f t="shared" si="197"/>
        <v>457</v>
      </c>
      <c r="B509" s="691" t="s">
        <v>377</v>
      </c>
      <c r="C509" s="692"/>
      <c r="D509" s="242" t="str">
        <f t="shared" si="185"/>
        <v>~380В</v>
      </c>
      <c r="E509" s="553" t="s">
        <v>212</v>
      </c>
      <c r="F509" s="554"/>
      <c r="G509" s="693"/>
      <c r="H509" s="228" t="s">
        <v>196</v>
      </c>
      <c r="I509" s="242">
        <v>4</v>
      </c>
      <c r="J509" s="556">
        <f t="shared" si="186"/>
        <v>1000</v>
      </c>
      <c r="K509" s="554"/>
      <c r="L509" s="555"/>
      <c r="M509" s="556">
        <v>0.5</v>
      </c>
      <c r="N509" s="556"/>
      <c r="O509" s="556"/>
      <c r="P509" s="678">
        <f t="shared" si="187"/>
        <v>2290</v>
      </c>
      <c r="Q509" s="678"/>
      <c r="R509" s="679">
        <f t="shared" si="188"/>
        <v>1790</v>
      </c>
      <c r="S509" s="680"/>
      <c r="T509" s="678">
        <f t="shared" si="189"/>
        <v>2150</v>
      </c>
      <c r="U509" s="678"/>
      <c r="V509" s="678">
        <f t="shared" si="190"/>
        <v>1870</v>
      </c>
      <c r="W509" s="678"/>
      <c r="X509" s="678">
        <f t="shared" si="191"/>
        <v>1810</v>
      </c>
      <c r="Y509" s="678"/>
      <c r="Z509" s="678">
        <f t="shared" si="192"/>
        <v>2070</v>
      </c>
      <c r="AA509" s="678"/>
      <c r="AB509" s="678">
        <f t="shared" si="193"/>
        <v>2130</v>
      </c>
      <c r="AC509" s="678"/>
      <c r="AD509" s="678">
        <f t="shared" si="194"/>
        <v>1930</v>
      </c>
      <c r="AE509" s="678"/>
      <c r="AF509" s="678">
        <f t="shared" si="195"/>
        <v>2090</v>
      </c>
      <c r="AG509" s="678"/>
      <c r="AH509" s="556">
        <f t="shared" si="196"/>
        <v>1990</v>
      </c>
      <c r="AI509" s="556"/>
      <c r="AJ509" s="144" t="s">
        <v>919</v>
      </c>
      <c r="AK509" s="145">
        <v>1999</v>
      </c>
    </row>
    <row r="510" spans="1:37" s="143" customFormat="1" ht="18" customHeight="1">
      <c r="A510" s="151">
        <f t="shared" si="197"/>
        <v>458</v>
      </c>
      <c r="B510" s="691" t="s">
        <v>378</v>
      </c>
      <c r="C510" s="692"/>
      <c r="D510" s="242" t="str">
        <f t="shared" si="185"/>
        <v>~380В</v>
      </c>
      <c r="E510" s="553" t="s">
        <v>212</v>
      </c>
      <c r="F510" s="554"/>
      <c r="G510" s="693"/>
      <c r="H510" s="228" t="s">
        <v>196</v>
      </c>
      <c r="I510" s="242">
        <v>4</v>
      </c>
      <c r="J510" s="556">
        <f t="shared" si="186"/>
        <v>1000</v>
      </c>
      <c r="K510" s="554"/>
      <c r="L510" s="555"/>
      <c r="M510" s="556">
        <v>0.5</v>
      </c>
      <c r="N510" s="556"/>
      <c r="O510" s="556"/>
      <c r="P510" s="678">
        <f t="shared" si="187"/>
        <v>2510</v>
      </c>
      <c r="Q510" s="678"/>
      <c r="R510" s="679">
        <f t="shared" si="188"/>
        <v>1960</v>
      </c>
      <c r="S510" s="680"/>
      <c r="T510" s="678">
        <f t="shared" si="189"/>
        <v>2350</v>
      </c>
      <c r="U510" s="678"/>
      <c r="V510" s="678">
        <f t="shared" si="190"/>
        <v>2050</v>
      </c>
      <c r="W510" s="678"/>
      <c r="X510" s="678">
        <f t="shared" si="191"/>
        <v>1980</v>
      </c>
      <c r="Y510" s="678"/>
      <c r="Z510" s="678">
        <f t="shared" si="192"/>
        <v>2270</v>
      </c>
      <c r="AA510" s="678"/>
      <c r="AB510" s="678">
        <f t="shared" si="193"/>
        <v>2330</v>
      </c>
      <c r="AC510" s="678"/>
      <c r="AD510" s="678">
        <f t="shared" si="194"/>
        <v>2110</v>
      </c>
      <c r="AE510" s="678"/>
      <c r="AF510" s="678">
        <f t="shared" si="195"/>
        <v>2290</v>
      </c>
      <c r="AG510" s="678"/>
      <c r="AH510" s="556">
        <f t="shared" si="196"/>
        <v>2180</v>
      </c>
      <c r="AI510" s="556"/>
      <c r="AJ510" s="144" t="s">
        <v>919</v>
      </c>
      <c r="AK510" s="145">
        <v>2183</v>
      </c>
    </row>
    <row r="511" spans="1:37" s="143" customFormat="1" ht="18" customHeight="1">
      <c r="A511" s="151">
        <f t="shared" si="197"/>
        <v>459</v>
      </c>
      <c r="B511" s="691" t="s">
        <v>379</v>
      </c>
      <c r="C511" s="692"/>
      <c r="D511" s="242" t="str">
        <f t="shared" si="185"/>
        <v>~380В</v>
      </c>
      <c r="E511" s="553" t="s">
        <v>212</v>
      </c>
      <c r="F511" s="554"/>
      <c r="G511" s="693"/>
      <c r="H511" s="228" t="s">
        <v>196</v>
      </c>
      <c r="I511" s="242">
        <v>4</v>
      </c>
      <c r="J511" s="556">
        <f t="shared" si="186"/>
        <v>1000</v>
      </c>
      <c r="K511" s="554"/>
      <c r="L511" s="555"/>
      <c r="M511" s="556">
        <v>0.5</v>
      </c>
      <c r="N511" s="556"/>
      <c r="O511" s="556"/>
      <c r="P511" s="678">
        <f t="shared" si="187"/>
        <v>2730</v>
      </c>
      <c r="Q511" s="678"/>
      <c r="R511" s="679">
        <f t="shared" si="188"/>
        <v>2130</v>
      </c>
      <c r="S511" s="680"/>
      <c r="T511" s="678">
        <f t="shared" si="189"/>
        <v>2560</v>
      </c>
      <c r="U511" s="678"/>
      <c r="V511" s="678">
        <f t="shared" si="190"/>
        <v>2230</v>
      </c>
      <c r="W511" s="678"/>
      <c r="X511" s="678">
        <f t="shared" si="191"/>
        <v>2160</v>
      </c>
      <c r="Y511" s="678"/>
      <c r="Z511" s="678">
        <f t="shared" si="192"/>
        <v>2470</v>
      </c>
      <c r="AA511" s="678"/>
      <c r="AB511" s="678">
        <f t="shared" si="193"/>
        <v>2540</v>
      </c>
      <c r="AC511" s="678"/>
      <c r="AD511" s="678">
        <f t="shared" si="194"/>
        <v>2300</v>
      </c>
      <c r="AE511" s="678"/>
      <c r="AF511" s="678">
        <f t="shared" si="195"/>
        <v>2490</v>
      </c>
      <c r="AG511" s="678"/>
      <c r="AH511" s="556">
        <f t="shared" si="196"/>
        <v>2370</v>
      </c>
      <c r="AI511" s="556"/>
      <c r="AJ511" s="144" t="s">
        <v>919</v>
      </c>
      <c r="AK511" s="145">
        <v>2375</v>
      </c>
    </row>
    <row r="512" spans="1:37" s="143" customFormat="1" ht="18" customHeight="1">
      <c r="A512" s="151">
        <f t="shared" si="197"/>
        <v>460</v>
      </c>
      <c r="B512" s="691" t="s">
        <v>380</v>
      </c>
      <c r="C512" s="692"/>
      <c r="D512" s="242" t="str">
        <f t="shared" si="185"/>
        <v>~380В</v>
      </c>
      <c r="E512" s="553" t="s">
        <v>212</v>
      </c>
      <c r="F512" s="554"/>
      <c r="G512" s="693"/>
      <c r="H512" s="228" t="s">
        <v>196</v>
      </c>
      <c r="I512" s="242">
        <v>4</v>
      </c>
      <c r="J512" s="556">
        <f t="shared" si="186"/>
        <v>1000</v>
      </c>
      <c r="K512" s="554"/>
      <c r="L512" s="555"/>
      <c r="M512" s="556">
        <v>0.5</v>
      </c>
      <c r="N512" s="556"/>
      <c r="O512" s="556"/>
      <c r="P512" s="678">
        <f t="shared" si="187"/>
        <v>3030</v>
      </c>
      <c r="Q512" s="678"/>
      <c r="R512" s="679">
        <f t="shared" si="188"/>
        <v>2370</v>
      </c>
      <c r="S512" s="680"/>
      <c r="T512" s="678">
        <f t="shared" si="189"/>
        <v>2840</v>
      </c>
      <c r="U512" s="678"/>
      <c r="V512" s="678">
        <f t="shared" si="190"/>
        <v>2470</v>
      </c>
      <c r="W512" s="678"/>
      <c r="X512" s="678">
        <f t="shared" si="191"/>
        <v>2390</v>
      </c>
      <c r="Y512" s="678"/>
      <c r="Z512" s="678">
        <f t="shared" si="192"/>
        <v>2740</v>
      </c>
      <c r="AA512" s="678"/>
      <c r="AB512" s="678">
        <f t="shared" si="193"/>
        <v>2810</v>
      </c>
      <c r="AC512" s="678"/>
      <c r="AD512" s="678">
        <f t="shared" si="194"/>
        <v>2550</v>
      </c>
      <c r="AE512" s="678"/>
      <c r="AF512" s="678">
        <f t="shared" si="195"/>
        <v>2760</v>
      </c>
      <c r="AG512" s="678"/>
      <c r="AH512" s="556">
        <f t="shared" si="196"/>
        <v>2630</v>
      </c>
      <c r="AI512" s="556"/>
      <c r="AJ512" s="144" t="s">
        <v>919</v>
      </c>
      <c r="AK512" s="145">
        <v>2635</v>
      </c>
    </row>
    <row r="513" spans="1:37" s="143" customFormat="1" ht="18" customHeight="1">
      <c r="A513" s="151">
        <f t="shared" si="197"/>
        <v>461</v>
      </c>
      <c r="B513" s="691" t="s">
        <v>381</v>
      </c>
      <c r="C513" s="692"/>
      <c r="D513" s="242" t="str">
        <f t="shared" si="185"/>
        <v>~380В</v>
      </c>
      <c r="E513" s="553" t="s">
        <v>212</v>
      </c>
      <c r="F513" s="554"/>
      <c r="G513" s="693"/>
      <c r="H513" s="228" t="s">
        <v>196</v>
      </c>
      <c r="I513" s="242">
        <v>4</v>
      </c>
      <c r="J513" s="556">
        <f t="shared" si="186"/>
        <v>1000</v>
      </c>
      <c r="K513" s="554"/>
      <c r="L513" s="555"/>
      <c r="M513" s="556">
        <v>0.5</v>
      </c>
      <c r="N513" s="556"/>
      <c r="O513" s="556"/>
      <c r="P513" s="678">
        <f t="shared" si="187"/>
        <v>2770</v>
      </c>
      <c r="Q513" s="678"/>
      <c r="R513" s="679">
        <f t="shared" si="188"/>
        <v>2170</v>
      </c>
      <c r="S513" s="680"/>
      <c r="T513" s="678">
        <f t="shared" si="189"/>
        <v>2600</v>
      </c>
      <c r="U513" s="678"/>
      <c r="V513" s="678">
        <f t="shared" si="190"/>
        <v>2270</v>
      </c>
      <c r="W513" s="678"/>
      <c r="X513" s="678">
        <f t="shared" si="191"/>
        <v>2190</v>
      </c>
      <c r="Y513" s="678"/>
      <c r="Z513" s="678">
        <f t="shared" si="192"/>
        <v>2510</v>
      </c>
      <c r="AA513" s="678"/>
      <c r="AB513" s="678">
        <f t="shared" si="193"/>
        <v>2580</v>
      </c>
      <c r="AC513" s="678"/>
      <c r="AD513" s="678">
        <f t="shared" si="194"/>
        <v>2340</v>
      </c>
      <c r="AE513" s="678"/>
      <c r="AF513" s="678">
        <f t="shared" si="195"/>
        <v>2530</v>
      </c>
      <c r="AG513" s="678"/>
      <c r="AH513" s="556">
        <f t="shared" si="196"/>
        <v>2410</v>
      </c>
      <c r="AI513" s="556"/>
      <c r="AJ513" s="144" t="s">
        <v>919</v>
      </c>
      <c r="AK513" s="145">
        <v>2415</v>
      </c>
    </row>
    <row r="514" spans="1:37" s="143" customFormat="1" ht="18" customHeight="1">
      <c r="A514" s="151">
        <f t="shared" si="197"/>
        <v>462</v>
      </c>
      <c r="B514" s="691" t="s">
        <v>382</v>
      </c>
      <c r="C514" s="692"/>
      <c r="D514" s="242" t="str">
        <f t="shared" si="185"/>
        <v>~380В</v>
      </c>
      <c r="E514" s="553" t="s">
        <v>212</v>
      </c>
      <c r="F514" s="554"/>
      <c r="G514" s="693"/>
      <c r="H514" s="228" t="s">
        <v>196</v>
      </c>
      <c r="I514" s="242">
        <v>4</v>
      </c>
      <c r="J514" s="556">
        <f t="shared" si="186"/>
        <v>1000</v>
      </c>
      <c r="K514" s="554"/>
      <c r="L514" s="555"/>
      <c r="M514" s="556">
        <v>0.5</v>
      </c>
      <c r="N514" s="556"/>
      <c r="O514" s="556"/>
      <c r="P514" s="678">
        <f t="shared" si="187"/>
        <v>3270</v>
      </c>
      <c r="Q514" s="678"/>
      <c r="R514" s="679">
        <f t="shared" si="188"/>
        <v>2560</v>
      </c>
      <c r="S514" s="680"/>
      <c r="T514" s="678">
        <f t="shared" si="189"/>
        <v>3080</v>
      </c>
      <c r="U514" s="678"/>
      <c r="V514" s="678">
        <f t="shared" si="190"/>
        <v>2680</v>
      </c>
      <c r="W514" s="678"/>
      <c r="X514" s="678">
        <f t="shared" si="191"/>
        <v>2590</v>
      </c>
      <c r="Y514" s="678"/>
      <c r="Z514" s="678">
        <f t="shared" si="192"/>
        <v>2960</v>
      </c>
      <c r="AA514" s="678"/>
      <c r="AB514" s="678">
        <f t="shared" si="193"/>
        <v>3050</v>
      </c>
      <c r="AC514" s="678"/>
      <c r="AD514" s="678">
        <f t="shared" si="194"/>
        <v>2760</v>
      </c>
      <c r="AE514" s="678"/>
      <c r="AF514" s="678">
        <f t="shared" si="195"/>
        <v>2990</v>
      </c>
      <c r="AG514" s="678"/>
      <c r="AH514" s="556">
        <f t="shared" si="196"/>
        <v>2850</v>
      </c>
      <c r="AI514" s="556"/>
      <c r="AJ514" s="144" t="s">
        <v>919</v>
      </c>
      <c r="AK514" s="145">
        <v>2852</v>
      </c>
    </row>
    <row r="515" spans="1:37" s="143" customFormat="1" ht="18" customHeight="1">
      <c r="A515" s="151">
        <f t="shared" si="197"/>
        <v>463</v>
      </c>
      <c r="B515" s="691" t="s">
        <v>383</v>
      </c>
      <c r="C515" s="692"/>
      <c r="D515" s="242" t="str">
        <f t="shared" si="185"/>
        <v>~380В</v>
      </c>
      <c r="E515" s="553" t="s">
        <v>212</v>
      </c>
      <c r="F515" s="554"/>
      <c r="G515" s="693"/>
      <c r="H515" s="228" t="s">
        <v>196</v>
      </c>
      <c r="I515" s="242">
        <v>4</v>
      </c>
      <c r="J515" s="556">
        <f t="shared" si="186"/>
        <v>1000</v>
      </c>
      <c r="K515" s="554"/>
      <c r="L515" s="555"/>
      <c r="M515" s="556">
        <v>0.5</v>
      </c>
      <c r="N515" s="556"/>
      <c r="O515" s="556"/>
      <c r="P515" s="678">
        <f t="shared" si="187"/>
        <v>2350</v>
      </c>
      <c r="Q515" s="678"/>
      <c r="R515" s="679">
        <f t="shared" si="188"/>
        <v>1840</v>
      </c>
      <c r="S515" s="680"/>
      <c r="T515" s="678">
        <f t="shared" si="189"/>
        <v>2200</v>
      </c>
      <c r="U515" s="678"/>
      <c r="V515" s="678">
        <f t="shared" si="190"/>
        <v>1920</v>
      </c>
      <c r="W515" s="678"/>
      <c r="X515" s="678">
        <f t="shared" si="191"/>
        <v>1860</v>
      </c>
      <c r="Y515" s="678"/>
      <c r="Z515" s="678">
        <f t="shared" si="192"/>
        <v>2120</v>
      </c>
      <c r="AA515" s="678"/>
      <c r="AB515" s="678">
        <f t="shared" si="193"/>
        <v>2180</v>
      </c>
      <c r="AC515" s="678"/>
      <c r="AD515" s="678">
        <f t="shared" si="194"/>
        <v>1980</v>
      </c>
      <c r="AE515" s="678"/>
      <c r="AF515" s="678">
        <f t="shared" si="195"/>
        <v>2140</v>
      </c>
      <c r="AG515" s="678"/>
      <c r="AH515" s="556">
        <f t="shared" si="196"/>
        <v>2040</v>
      </c>
      <c r="AI515" s="556"/>
      <c r="AJ515" s="144" t="s">
        <v>919</v>
      </c>
      <c r="AK515" s="145">
        <v>2045</v>
      </c>
    </row>
    <row r="516" spans="1:37" s="143" customFormat="1" ht="18" customHeight="1">
      <c r="A516" s="151">
        <f t="shared" si="197"/>
        <v>464</v>
      </c>
      <c r="B516" s="691" t="s">
        <v>384</v>
      </c>
      <c r="C516" s="692"/>
      <c r="D516" s="242" t="str">
        <f t="shared" si="185"/>
        <v>~380В</v>
      </c>
      <c r="E516" s="553" t="s">
        <v>212</v>
      </c>
      <c r="F516" s="554"/>
      <c r="G516" s="693"/>
      <c r="H516" s="228" t="s">
        <v>196</v>
      </c>
      <c r="I516" s="242">
        <v>4</v>
      </c>
      <c r="J516" s="556">
        <f t="shared" si="186"/>
        <v>1000</v>
      </c>
      <c r="K516" s="554"/>
      <c r="L516" s="555"/>
      <c r="M516" s="556">
        <v>0.5</v>
      </c>
      <c r="N516" s="556"/>
      <c r="O516" s="556"/>
      <c r="P516" s="678">
        <f t="shared" si="187"/>
        <v>2760</v>
      </c>
      <c r="Q516" s="678"/>
      <c r="R516" s="679">
        <f t="shared" si="188"/>
        <v>2160</v>
      </c>
      <c r="S516" s="680"/>
      <c r="T516" s="678">
        <f t="shared" si="189"/>
        <v>2590</v>
      </c>
      <c r="U516" s="678"/>
      <c r="V516" s="678">
        <f t="shared" si="190"/>
        <v>2250</v>
      </c>
      <c r="W516" s="678"/>
      <c r="X516" s="678">
        <f t="shared" si="191"/>
        <v>2180</v>
      </c>
      <c r="Y516" s="678"/>
      <c r="Z516" s="678">
        <f t="shared" si="192"/>
        <v>2490</v>
      </c>
      <c r="AA516" s="678"/>
      <c r="AB516" s="678">
        <f t="shared" si="193"/>
        <v>2570</v>
      </c>
      <c r="AC516" s="678"/>
      <c r="AD516" s="678">
        <f t="shared" si="194"/>
        <v>2320</v>
      </c>
      <c r="AE516" s="678"/>
      <c r="AF516" s="678">
        <f t="shared" si="195"/>
        <v>2520</v>
      </c>
      <c r="AG516" s="678"/>
      <c r="AH516" s="556">
        <f t="shared" si="196"/>
        <v>2400</v>
      </c>
      <c r="AI516" s="556"/>
      <c r="AJ516" s="144" t="s">
        <v>919</v>
      </c>
      <c r="AK516" s="145">
        <v>2402</v>
      </c>
    </row>
    <row r="517" spans="1:37" s="143" customFormat="1" ht="18" customHeight="1">
      <c r="A517" s="151">
        <f t="shared" si="197"/>
        <v>465</v>
      </c>
      <c r="B517" s="691" t="s">
        <v>385</v>
      </c>
      <c r="C517" s="692"/>
      <c r="D517" s="242" t="str">
        <f t="shared" si="185"/>
        <v>~380В</v>
      </c>
      <c r="E517" s="553" t="s">
        <v>212</v>
      </c>
      <c r="F517" s="554"/>
      <c r="G517" s="693"/>
      <c r="H517" s="228" t="s">
        <v>196</v>
      </c>
      <c r="I517" s="242">
        <v>4</v>
      </c>
      <c r="J517" s="556">
        <f t="shared" si="186"/>
        <v>1000</v>
      </c>
      <c r="K517" s="554"/>
      <c r="L517" s="555"/>
      <c r="M517" s="556">
        <v>0.5</v>
      </c>
      <c r="N517" s="556"/>
      <c r="O517" s="556"/>
      <c r="P517" s="678">
        <f t="shared" si="187"/>
        <v>3020</v>
      </c>
      <c r="Q517" s="678"/>
      <c r="R517" s="679">
        <f t="shared" si="188"/>
        <v>2360</v>
      </c>
      <c r="S517" s="680"/>
      <c r="T517" s="678">
        <f t="shared" si="189"/>
        <v>2840</v>
      </c>
      <c r="U517" s="678"/>
      <c r="V517" s="678">
        <f t="shared" si="190"/>
        <v>2470</v>
      </c>
      <c r="W517" s="678"/>
      <c r="X517" s="678">
        <f t="shared" si="191"/>
        <v>2390</v>
      </c>
      <c r="Y517" s="678"/>
      <c r="Z517" s="678">
        <f t="shared" si="192"/>
        <v>2730</v>
      </c>
      <c r="AA517" s="678"/>
      <c r="AB517" s="678">
        <f t="shared" si="193"/>
        <v>2810</v>
      </c>
      <c r="AC517" s="678"/>
      <c r="AD517" s="678">
        <f t="shared" si="194"/>
        <v>2550</v>
      </c>
      <c r="AE517" s="678"/>
      <c r="AF517" s="678">
        <f t="shared" si="195"/>
        <v>2760</v>
      </c>
      <c r="AG517" s="678"/>
      <c r="AH517" s="556">
        <f t="shared" si="196"/>
        <v>2630</v>
      </c>
      <c r="AI517" s="556"/>
      <c r="AJ517" s="144" t="s">
        <v>919</v>
      </c>
      <c r="AK517" s="145">
        <v>2630</v>
      </c>
    </row>
    <row r="518" spans="1:37" s="143" customFormat="1" ht="18" customHeight="1">
      <c r="A518" s="151">
        <f t="shared" si="197"/>
        <v>466</v>
      </c>
      <c r="B518" s="691" t="s">
        <v>386</v>
      </c>
      <c r="C518" s="692"/>
      <c r="D518" s="242" t="str">
        <f t="shared" si="185"/>
        <v>~380В</v>
      </c>
      <c r="E518" s="553" t="s">
        <v>212</v>
      </c>
      <c r="F518" s="554"/>
      <c r="G518" s="693"/>
      <c r="H518" s="228" t="s">
        <v>196</v>
      </c>
      <c r="I518" s="242">
        <v>4</v>
      </c>
      <c r="J518" s="556">
        <f t="shared" si="186"/>
        <v>1000</v>
      </c>
      <c r="K518" s="554"/>
      <c r="L518" s="555"/>
      <c r="M518" s="556">
        <v>0.5</v>
      </c>
      <c r="N518" s="556"/>
      <c r="O518" s="556"/>
      <c r="P518" s="678">
        <f t="shared" si="187"/>
        <v>2520</v>
      </c>
      <c r="Q518" s="678"/>
      <c r="R518" s="679">
        <f t="shared" si="188"/>
        <v>1970</v>
      </c>
      <c r="S518" s="680"/>
      <c r="T518" s="678">
        <f t="shared" si="189"/>
        <v>2370</v>
      </c>
      <c r="U518" s="678"/>
      <c r="V518" s="678">
        <f t="shared" si="190"/>
        <v>2060</v>
      </c>
      <c r="W518" s="678"/>
      <c r="X518" s="678">
        <f t="shared" si="191"/>
        <v>1990</v>
      </c>
      <c r="Y518" s="678"/>
      <c r="Z518" s="678">
        <f t="shared" si="192"/>
        <v>2280</v>
      </c>
      <c r="AA518" s="678"/>
      <c r="AB518" s="678">
        <f t="shared" si="193"/>
        <v>2340</v>
      </c>
      <c r="AC518" s="678"/>
      <c r="AD518" s="678">
        <f t="shared" si="194"/>
        <v>2130</v>
      </c>
      <c r="AE518" s="678"/>
      <c r="AF518" s="678">
        <f t="shared" si="195"/>
        <v>2300</v>
      </c>
      <c r="AG518" s="678"/>
      <c r="AH518" s="556">
        <f t="shared" si="196"/>
        <v>2190</v>
      </c>
      <c r="AI518" s="556"/>
      <c r="AJ518" s="144" t="s">
        <v>919</v>
      </c>
      <c r="AK518" s="145">
        <v>2196</v>
      </c>
    </row>
    <row r="519" spans="1:37" s="143" customFormat="1" ht="18" customHeight="1">
      <c r="A519" s="151">
        <f t="shared" si="197"/>
        <v>467</v>
      </c>
      <c r="B519" s="691" t="s">
        <v>387</v>
      </c>
      <c r="C519" s="692"/>
      <c r="D519" s="242" t="str">
        <f t="shared" si="185"/>
        <v>~380В</v>
      </c>
      <c r="E519" s="553" t="s">
        <v>212</v>
      </c>
      <c r="F519" s="554"/>
      <c r="G519" s="693"/>
      <c r="H519" s="228" t="s">
        <v>196</v>
      </c>
      <c r="I519" s="242">
        <v>4</v>
      </c>
      <c r="J519" s="556">
        <f t="shared" si="186"/>
        <v>1000</v>
      </c>
      <c r="K519" s="554"/>
      <c r="L519" s="555"/>
      <c r="M519" s="556">
        <v>0.5</v>
      </c>
      <c r="N519" s="556"/>
      <c r="O519" s="556"/>
      <c r="P519" s="678">
        <f t="shared" si="187"/>
        <v>2760</v>
      </c>
      <c r="Q519" s="678"/>
      <c r="R519" s="679">
        <f t="shared" si="188"/>
        <v>2160</v>
      </c>
      <c r="S519" s="680"/>
      <c r="T519" s="678">
        <f t="shared" si="189"/>
        <v>2590</v>
      </c>
      <c r="U519" s="678"/>
      <c r="V519" s="678">
        <f t="shared" si="190"/>
        <v>2260</v>
      </c>
      <c r="W519" s="678"/>
      <c r="X519" s="678">
        <f t="shared" si="191"/>
        <v>2180</v>
      </c>
      <c r="Y519" s="678"/>
      <c r="Z519" s="678">
        <f t="shared" si="192"/>
        <v>2500</v>
      </c>
      <c r="AA519" s="678"/>
      <c r="AB519" s="678">
        <f t="shared" si="193"/>
        <v>2570</v>
      </c>
      <c r="AC519" s="678"/>
      <c r="AD519" s="678">
        <f t="shared" si="194"/>
        <v>2330</v>
      </c>
      <c r="AE519" s="678"/>
      <c r="AF519" s="678">
        <f t="shared" si="195"/>
        <v>2520</v>
      </c>
      <c r="AG519" s="678"/>
      <c r="AH519" s="556">
        <f t="shared" si="196"/>
        <v>2400</v>
      </c>
      <c r="AI519" s="556"/>
      <c r="AJ519" s="144" t="s">
        <v>919</v>
      </c>
      <c r="AK519" s="145">
        <v>2406</v>
      </c>
    </row>
    <row r="520" spans="1:37" s="143" customFormat="1" ht="18" customHeight="1">
      <c r="A520" s="151">
        <f t="shared" si="197"/>
        <v>468</v>
      </c>
      <c r="B520" s="691" t="s">
        <v>388</v>
      </c>
      <c r="C520" s="692"/>
      <c r="D520" s="242" t="str">
        <f t="shared" ref="D520:D528" si="198">IF(AJ520="АВС","~380В","~220В")</f>
        <v>~380В</v>
      </c>
      <c r="E520" s="553" t="s">
        <v>212</v>
      </c>
      <c r="F520" s="554"/>
      <c r="G520" s="693"/>
      <c r="H520" s="228" t="s">
        <v>196</v>
      </c>
      <c r="I520" s="242">
        <v>4</v>
      </c>
      <c r="J520" s="556">
        <f t="shared" ref="J520:J528" si="199">IF(I520&gt;16,2500,1000)</f>
        <v>1000</v>
      </c>
      <c r="K520" s="554"/>
      <c r="L520" s="555"/>
      <c r="M520" s="556">
        <v>0.5</v>
      </c>
      <c r="N520" s="556"/>
      <c r="O520" s="556"/>
      <c r="P520" s="678">
        <f t="shared" ref="P520:P528" si="200">IF(AJ520="АВС",TRUNC((AK520+AK520*15/100)/10,0)*10,"-")</f>
        <v>2360</v>
      </c>
      <c r="Q520" s="678"/>
      <c r="R520" s="679">
        <f t="shared" ref="R520:R528" si="201">IF(AJ520="АВС",TRUNC((AK520-AK520*10/100)/10,0)*10,"-")</f>
        <v>1850</v>
      </c>
      <c r="S520" s="680"/>
      <c r="T520" s="678">
        <f t="shared" ref="T520:T528" si="202">IF(AJ520="АВС",TRUNC((AK520+AK520*8/100)/10,0)*10,"-")</f>
        <v>2220</v>
      </c>
      <c r="U520" s="678"/>
      <c r="V520" s="678">
        <f t="shared" ref="V520:V528" si="203">IF(OR(AJ520="АВС",AJ520="А"),TRUNC((AK520-AK520*6/100)/10,0)*10,"-")</f>
        <v>1930</v>
      </c>
      <c r="W520" s="678"/>
      <c r="X520" s="678">
        <f t="shared" ref="X520:X528" si="204">IF(OR(AJ520="АВС",AJ520="В"),TRUNC((AK520-AK520*9/100)/10,0)*10,"-")</f>
        <v>1870</v>
      </c>
      <c r="Y520" s="678"/>
      <c r="Z520" s="678">
        <f t="shared" ref="Z520:Z528" si="205">IF(OR(AJ520="АВС",AJ520="С"),TRUNC((AK520+AK520*4/100)/10,0)*10,"-")</f>
        <v>2130</v>
      </c>
      <c r="AA520" s="678"/>
      <c r="AB520" s="678">
        <f t="shared" ref="AB520:AB528" si="206">IF(OR(AJ520="АВС",AJ520="А"),TRUNC((AK520+AK520*7/100)/10,0)*10,"-")</f>
        <v>2190</v>
      </c>
      <c r="AC520" s="678"/>
      <c r="AD520" s="678">
        <f t="shared" ref="AD520:AD528" si="207">IF(OR(AJ520="АВС",AJ520="В"),TRUNC((AK520-AK520*3/100)/10,0)*10,"-")</f>
        <v>1990</v>
      </c>
      <c r="AE520" s="678"/>
      <c r="AF520" s="678">
        <f t="shared" ref="AF520:AF528" si="208">IF(OR(AJ520="АВС",AJ520="С"),TRUNC((AK520+AK520*5/100)/10,0)*10,"-")</f>
        <v>2150</v>
      </c>
      <c r="AG520" s="678"/>
      <c r="AH520" s="556">
        <f t="shared" ref="AH520:AH528" si="209">TRUNC(AK520/10,0)*10</f>
        <v>2050</v>
      </c>
      <c r="AI520" s="556"/>
      <c r="AJ520" s="144" t="s">
        <v>919</v>
      </c>
      <c r="AK520" s="145">
        <v>2056</v>
      </c>
    </row>
    <row r="521" spans="1:37" s="143" customFormat="1" ht="18" customHeight="1">
      <c r="A521" s="151">
        <f t="shared" ref="A521:A528" si="210">A520+1</f>
        <v>469</v>
      </c>
      <c r="B521" s="691" t="s">
        <v>389</v>
      </c>
      <c r="C521" s="692"/>
      <c r="D521" s="242" t="str">
        <f t="shared" si="198"/>
        <v>~380В</v>
      </c>
      <c r="E521" s="553" t="s">
        <v>212</v>
      </c>
      <c r="F521" s="554"/>
      <c r="G521" s="693"/>
      <c r="H521" s="228" t="s">
        <v>196</v>
      </c>
      <c r="I521" s="242">
        <v>4</v>
      </c>
      <c r="J521" s="556">
        <f t="shared" si="199"/>
        <v>1000</v>
      </c>
      <c r="K521" s="554"/>
      <c r="L521" s="555"/>
      <c r="M521" s="556">
        <v>0.5</v>
      </c>
      <c r="N521" s="556"/>
      <c r="O521" s="556"/>
      <c r="P521" s="678">
        <f t="shared" si="200"/>
        <v>2410</v>
      </c>
      <c r="Q521" s="678"/>
      <c r="R521" s="679">
        <f t="shared" si="201"/>
        <v>1880</v>
      </c>
      <c r="S521" s="680"/>
      <c r="T521" s="678">
        <f t="shared" si="202"/>
        <v>2260</v>
      </c>
      <c r="U521" s="678"/>
      <c r="V521" s="678">
        <f t="shared" si="203"/>
        <v>1970</v>
      </c>
      <c r="W521" s="678"/>
      <c r="X521" s="678">
        <f t="shared" si="204"/>
        <v>1900</v>
      </c>
      <c r="Y521" s="678"/>
      <c r="Z521" s="678">
        <f t="shared" si="205"/>
        <v>2180</v>
      </c>
      <c r="AA521" s="678"/>
      <c r="AB521" s="678">
        <f t="shared" si="206"/>
        <v>2240</v>
      </c>
      <c r="AC521" s="678"/>
      <c r="AD521" s="678">
        <f t="shared" si="207"/>
        <v>2030</v>
      </c>
      <c r="AE521" s="678"/>
      <c r="AF521" s="678">
        <f t="shared" si="208"/>
        <v>2200</v>
      </c>
      <c r="AG521" s="678"/>
      <c r="AH521" s="556">
        <f t="shared" si="209"/>
        <v>2090</v>
      </c>
      <c r="AI521" s="556"/>
      <c r="AJ521" s="144" t="s">
        <v>919</v>
      </c>
      <c r="AK521" s="145">
        <v>2098</v>
      </c>
    </row>
    <row r="522" spans="1:37" s="143" customFormat="1" ht="18" customHeight="1">
      <c r="A522" s="151">
        <f t="shared" si="210"/>
        <v>470</v>
      </c>
      <c r="B522" s="691" t="s">
        <v>390</v>
      </c>
      <c r="C522" s="692"/>
      <c r="D522" s="242" t="str">
        <f t="shared" si="198"/>
        <v>~380В</v>
      </c>
      <c r="E522" s="553" t="s">
        <v>212</v>
      </c>
      <c r="F522" s="554"/>
      <c r="G522" s="693"/>
      <c r="H522" s="228" t="s">
        <v>196</v>
      </c>
      <c r="I522" s="242">
        <v>4</v>
      </c>
      <c r="J522" s="556">
        <f t="shared" si="199"/>
        <v>1000</v>
      </c>
      <c r="K522" s="554"/>
      <c r="L522" s="555"/>
      <c r="M522" s="556">
        <v>0.5</v>
      </c>
      <c r="N522" s="556"/>
      <c r="O522" s="556"/>
      <c r="P522" s="678">
        <f t="shared" si="200"/>
        <v>2140</v>
      </c>
      <c r="Q522" s="678"/>
      <c r="R522" s="679">
        <f t="shared" si="201"/>
        <v>1670</v>
      </c>
      <c r="S522" s="680"/>
      <c r="T522" s="678">
        <f t="shared" si="202"/>
        <v>2010</v>
      </c>
      <c r="U522" s="678"/>
      <c r="V522" s="678">
        <f t="shared" si="203"/>
        <v>1750</v>
      </c>
      <c r="W522" s="678"/>
      <c r="X522" s="678">
        <f t="shared" si="204"/>
        <v>1690</v>
      </c>
      <c r="Y522" s="678"/>
      <c r="Z522" s="678">
        <f t="shared" si="205"/>
        <v>1930</v>
      </c>
      <c r="AA522" s="678"/>
      <c r="AB522" s="678">
        <f t="shared" si="206"/>
        <v>1990</v>
      </c>
      <c r="AC522" s="678"/>
      <c r="AD522" s="678">
        <f t="shared" si="207"/>
        <v>1800</v>
      </c>
      <c r="AE522" s="678"/>
      <c r="AF522" s="678">
        <f t="shared" si="208"/>
        <v>1950</v>
      </c>
      <c r="AG522" s="678"/>
      <c r="AH522" s="556">
        <f t="shared" si="209"/>
        <v>1860</v>
      </c>
      <c r="AI522" s="556"/>
      <c r="AJ522" s="144" t="s">
        <v>919</v>
      </c>
      <c r="AK522" s="145">
        <v>1865</v>
      </c>
    </row>
    <row r="523" spans="1:37" s="143" customFormat="1" ht="18" customHeight="1">
      <c r="A523" s="151">
        <f t="shared" si="210"/>
        <v>471</v>
      </c>
      <c r="B523" s="691" t="s">
        <v>391</v>
      </c>
      <c r="C523" s="692"/>
      <c r="D523" s="242" t="str">
        <f t="shared" si="198"/>
        <v>~380В</v>
      </c>
      <c r="E523" s="553" t="s">
        <v>212</v>
      </c>
      <c r="F523" s="554"/>
      <c r="G523" s="693"/>
      <c r="H523" s="228" t="s">
        <v>196</v>
      </c>
      <c r="I523" s="242">
        <v>4</v>
      </c>
      <c r="J523" s="556">
        <f t="shared" si="199"/>
        <v>1000</v>
      </c>
      <c r="K523" s="554"/>
      <c r="L523" s="555"/>
      <c r="M523" s="556">
        <v>0.5</v>
      </c>
      <c r="N523" s="556"/>
      <c r="O523" s="556"/>
      <c r="P523" s="678">
        <f t="shared" si="200"/>
        <v>1980</v>
      </c>
      <c r="Q523" s="678"/>
      <c r="R523" s="679">
        <f t="shared" si="201"/>
        <v>1550</v>
      </c>
      <c r="S523" s="680"/>
      <c r="T523" s="678">
        <f t="shared" si="202"/>
        <v>1860</v>
      </c>
      <c r="U523" s="678"/>
      <c r="V523" s="678">
        <f t="shared" si="203"/>
        <v>1620</v>
      </c>
      <c r="W523" s="678"/>
      <c r="X523" s="678">
        <f t="shared" si="204"/>
        <v>1560</v>
      </c>
      <c r="Y523" s="678"/>
      <c r="Z523" s="678">
        <f t="shared" si="205"/>
        <v>1790</v>
      </c>
      <c r="AA523" s="678"/>
      <c r="AB523" s="678">
        <f t="shared" si="206"/>
        <v>1840</v>
      </c>
      <c r="AC523" s="678"/>
      <c r="AD523" s="678">
        <f t="shared" si="207"/>
        <v>1670</v>
      </c>
      <c r="AE523" s="678"/>
      <c r="AF523" s="678">
        <f t="shared" si="208"/>
        <v>1810</v>
      </c>
      <c r="AG523" s="678"/>
      <c r="AH523" s="556">
        <f t="shared" si="209"/>
        <v>1720</v>
      </c>
      <c r="AI523" s="556"/>
      <c r="AJ523" s="144" t="s">
        <v>919</v>
      </c>
      <c r="AK523" s="145">
        <v>1725</v>
      </c>
    </row>
    <row r="524" spans="1:37" s="143" customFormat="1" ht="18" customHeight="1">
      <c r="A524" s="151">
        <f t="shared" si="210"/>
        <v>472</v>
      </c>
      <c r="B524" s="691" t="s">
        <v>392</v>
      </c>
      <c r="C524" s="692"/>
      <c r="D524" s="242" t="str">
        <f t="shared" si="198"/>
        <v>~380В</v>
      </c>
      <c r="E524" s="553" t="s">
        <v>212</v>
      </c>
      <c r="F524" s="554"/>
      <c r="G524" s="693"/>
      <c r="H524" s="228" t="s">
        <v>196</v>
      </c>
      <c r="I524" s="242">
        <v>4</v>
      </c>
      <c r="J524" s="556">
        <f t="shared" si="199"/>
        <v>1000</v>
      </c>
      <c r="K524" s="554"/>
      <c r="L524" s="555"/>
      <c r="M524" s="556">
        <v>0.5</v>
      </c>
      <c r="N524" s="556"/>
      <c r="O524" s="556"/>
      <c r="P524" s="678">
        <f t="shared" si="200"/>
        <v>1710</v>
      </c>
      <c r="Q524" s="678"/>
      <c r="R524" s="679">
        <f t="shared" si="201"/>
        <v>1340</v>
      </c>
      <c r="S524" s="680"/>
      <c r="T524" s="678">
        <f t="shared" si="202"/>
        <v>1610</v>
      </c>
      <c r="U524" s="678"/>
      <c r="V524" s="678">
        <f t="shared" si="203"/>
        <v>1400</v>
      </c>
      <c r="W524" s="678"/>
      <c r="X524" s="678">
        <f t="shared" si="204"/>
        <v>1360</v>
      </c>
      <c r="Y524" s="678"/>
      <c r="Z524" s="678">
        <f t="shared" si="205"/>
        <v>1550</v>
      </c>
      <c r="AA524" s="678"/>
      <c r="AB524" s="678">
        <f t="shared" si="206"/>
        <v>1590</v>
      </c>
      <c r="AC524" s="678"/>
      <c r="AD524" s="678">
        <f t="shared" si="207"/>
        <v>1450</v>
      </c>
      <c r="AE524" s="678"/>
      <c r="AF524" s="678">
        <f t="shared" si="208"/>
        <v>1560</v>
      </c>
      <c r="AG524" s="678"/>
      <c r="AH524" s="556">
        <f t="shared" si="209"/>
        <v>1490</v>
      </c>
      <c r="AI524" s="556"/>
      <c r="AJ524" s="144" t="s">
        <v>919</v>
      </c>
      <c r="AK524" s="145">
        <v>1495</v>
      </c>
    </row>
    <row r="525" spans="1:37" s="143" customFormat="1" ht="18" customHeight="1">
      <c r="A525" s="151">
        <f t="shared" si="210"/>
        <v>473</v>
      </c>
      <c r="B525" s="691" t="s">
        <v>393</v>
      </c>
      <c r="C525" s="692"/>
      <c r="D525" s="242" t="str">
        <f t="shared" si="198"/>
        <v>~380В</v>
      </c>
      <c r="E525" s="553" t="s">
        <v>212</v>
      </c>
      <c r="F525" s="554"/>
      <c r="G525" s="693"/>
      <c r="H525" s="228" t="s">
        <v>196</v>
      </c>
      <c r="I525" s="242">
        <v>4</v>
      </c>
      <c r="J525" s="556">
        <f t="shared" si="199"/>
        <v>1000</v>
      </c>
      <c r="K525" s="554"/>
      <c r="L525" s="555"/>
      <c r="M525" s="556">
        <v>0.5</v>
      </c>
      <c r="N525" s="556"/>
      <c r="O525" s="556"/>
      <c r="P525" s="678">
        <f t="shared" si="200"/>
        <v>2360</v>
      </c>
      <c r="Q525" s="678"/>
      <c r="R525" s="679">
        <f t="shared" si="201"/>
        <v>1850</v>
      </c>
      <c r="S525" s="680"/>
      <c r="T525" s="678">
        <f t="shared" si="202"/>
        <v>2220</v>
      </c>
      <c r="U525" s="678"/>
      <c r="V525" s="678">
        <f t="shared" si="203"/>
        <v>1930</v>
      </c>
      <c r="W525" s="678"/>
      <c r="X525" s="678">
        <f t="shared" si="204"/>
        <v>1870</v>
      </c>
      <c r="Y525" s="678"/>
      <c r="Z525" s="678">
        <f t="shared" si="205"/>
        <v>2140</v>
      </c>
      <c r="AA525" s="678"/>
      <c r="AB525" s="678">
        <f t="shared" si="206"/>
        <v>2200</v>
      </c>
      <c r="AC525" s="678"/>
      <c r="AD525" s="678">
        <f t="shared" si="207"/>
        <v>1990</v>
      </c>
      <c r="AE525" s="678"/>
      <c r="AF525" s="678">
        <f t="shared" si="208"/>
        <v>2160</v>
      </c>
      <c r="AG525" s="678"/>
      <c r="AH525" s="556">
        <f t="shared" si="209"/>
        <v>2060</v>
      </c>
      <c r="AI525" s="556"/>
      <c r="AJ525" s="144" t="s">
        <v>919</v>
      </c>
      <c r="AK525" s="145">
        <v>2060</v>
      </c>
    </row>
    <row r="526" spans="1:37" s="143" customFormat="1" ht="18" customHeight="1">
      <c r="A526" s="151">
        <f t="shared" si="210"/>
        <v>474</v>
      </c>
      <c r="B526" s="691" t="s">
        <v>394</v>
      </c>
      <c r="C526" s="692"/>
      <c r="D526" s="242" t="str">
        <f t="shared" si="198"/>
        <v>~380В</v>
      </c>
      <c r="E526" s="553" t="s">
        <v>212</v>
      </c>
      <c r="F526" s="554"/>
      <c r="G526" s="693"/>
      <c r="H526" s="228" t="s">
        <v>196</v>
      </c>
      <c r="I526" s="242">
        <v>4</v>
      </c>
      <c r="J526" s="556">
        <f t="shared" si="199"/>
        <v>1000</v>
      </c>
      <c r="K526" s="554"/>
      <c r="L526" s="555"/>
      <c r="M526" s="556">
        <v>0.5</v>
      </c>
      <c r="N526" s="556"/>
      <c r="O526" s="556"/>
      <c r="P526" s="678">
        <f t="shared" si="200"/>
        <v>2760</v>
      </c>
      <c r="Q526" s="678"/>
      <c r="R526" s="679">
        <f t="shared" si="201"/>
        <v>2160</v>
      </c>
      <c r="S526" s="680"/>
      <c r="T526" s="678">
        <f t="shared" si="202"/>
        <v>2590</v>
      </c>
      <c r="U526" s="678"/>
      <c r="V526" s="678">
        <f t="shared" si="203"/>
        <v>2250</v>
      </c>
      <c r="W526" s="678"/>
      <c r="X526" s="678">
        <f t="shared" si="204"/>
        <v>2180</v>
      </c>
      <c r="Y526" s="678"/>
      <c r="Z526" s="678">
        <f t="shared" si="205"/>
        <v>2490</v>
      </c>
      <c r="AA526" s="678"/>
      <c r="AB526" s="678">
        <f t="shared" si="206"/>
        <v>2560</v>
      </c>
      <c r="AC526" s="678"/>
      <c r="AD526" s="678">
        <f t="shared" si="207"/>
        <v>2320</v>
      </c>
      <c r="AE526" s="678"/>
      <c r="AF526" s="678">
        <f t="shared" si="208"/>
        <v>2520</v>
      </c>
      <c r="AG526" s="678"/>
      <c r="AH526" s="556">
        <f t="shared" si="209"/>
        <v>2400</v>
      </c>
      <c r="AI526" s="556"/>
      <c r="AJ526" s="144" t="s">
        <v>919</v>
      </c>
      <c r="AK526" s="145">
        <v>2400</v>
      </c>
    </row>
    <row r="527" spans="1:37" s="143" customFormat="1" ht="18" customHeight="1">
      <c r="A527" s="151">
        <f t="shared" si="210"/>
        <v>475</v>
      </c>
      <c r="B527" s="691" t="s">
        <v>395</v>
      </c>
      <c r="C527" s="692"/>
      <c r="D527" s="242" t="str">
        <f t="shared" si="198"/>
        <v>~380В</v>
      </c>
      <c r="E527" s="553" t="s">
        <v>212</v>
      </c>
      <c r="F527" s="554"/>
      <c r="G527" s="693"/>
      <c r="H527" s="228" t="s">
        <v>196</v>
      </c>
      <c r="I527" s="242">
        <v>4</v>
      </c>
      <c r="J527" s="556">
        <f t="shared" si="199"/>
        <v>1000</v>
      </c>
      <c r="K527" s="554"/>
      <c r="L527" s="555"/>
      <c r="M527" s="556">
        <v>0.5</v>
      </c>
      <c r="N527" s="556"/>
      <c r="O527" s="556"/>
      <c r="P527" s="678">
        <f t="shared" si="200"/>
        <v>2420</v>
      </c>
      <c r="Q527" s="678"/>
      <c r="R527" s="679">
        <f t="shared" si="201"/>
        <v>1890</v>
      </c>
      <c r="S527" s="680"/>
      <c r="T527" s="678">
        <f t="shared" si="202"/>
        <v>2270</v>
      </c>
      <c r="U527" s="678"/>
      <c r="V527" s="678">
        <f t="shared" si="203"/>
        <v>1980</v>
      </c>
      <c r="W527" s="678"/>
      <c r="X527" s="678">
        <f t="shared" si="204"/>
        <v>1920</v>
      </c>
      <c r="Y527" s="678"/>
      <c r="Z527" s="678">
        <f t="shared" si="205"/>
        <v>2190</v>
      </c>
      <c r="AA527" s="678"/>
      <c r="AB527" s="678">
        <f t="shared" si="206"/>
        <v>2250</v>
      </c>
      <c r="AC527" s="678"/>
      <c r="AD527" s="678">
        <f t="shared" si="207"/>
        <v>2040</v>
      </c>
      <c r="AE527" s="678"/>
      <c r="AF527" s="678">
        <f t="shared" si="208"/>
        <v>2210</v>
      </c>
      <c r="AG527" s="678"/>
      <c r="AH527" s="556">
        <f t="shared" si="209"/>
        <v>2110</v>
      </c>
      <c r="AI527" s="556"/>
      <c r="AJ527" s="144" t="s">
        <v>919</v>
      </c>
      <c r="AK527" s="145">
        <v>2111</v>
      </c>
    </row>
    <row r="528" spans="1:37" s="143" customFormat="1" ht="18" customHeight="1">
      <c r="A528" s="151">
        <f t="shared" si="210"/>
        <v>476</v>
      </c>
      <c r="B528" s="691" t="s">
        <v>396</v>
      </c>
      <c r="C528" s="692"/>
      <c r="D528" s="242" t="str">
        <f t="shared" si="198"/>
        <v>~380В</v>
      </c>
      <c r="E528" s="553" t="s">
        <v>212</v>
      </c>
      <c r="F528" s="554"/>
      <c r="G528" s="693"/>
      <c r="H528" s="228" t="s">
        <v>196</v>
      </c>
      <c r="I528" s="242">
        <v>4</v>
      </c>
      <c r="J528" s="556">
        <f t="shared" si="199"/>
        <v>1000</v>
      </c>
      <c r="K528" s="554"/>
      <c r="L528" s="555"/>
      <c r="M528" s="556">
        <v>0.5</v>
      </c>
      <c r="N528" s="556"/>
      <c r="O528" s="556"/>
      <c r="P528" s="678">
        <f t="shared" si="200"/>
        <v>2510</v>
      </c>
      <c r="Q528" s="678"/>
      <c r="R528" s="679">
        <f t="shared" si="201"/>
        <v>1970</v>
      </c>
      <c r="S528" s="680"/>
      <c r="T528" s="678">
        <f t="shared" si="202"/>
        <v>2360</v>
      </c>
      <c r="U528" s="678"/>
      <c r="V528" s="678">
        <f t="shared" si="203"/>
        <v>2050</v>
      </c>
      <c r="W528" s="678"/>
      <c r="X528" s="678">
        <f t="shared" si="204"/>
        <v>1990</v>
      </c>
      <c r="Y528" s="678"/>
      <c r="Z528" s="678">
        <f t="shared" si="205"/>
        <v>2270</v>
      </c>
      <c r="AA528" s="678"/>
      <c r="AB528" s="678">
        <f t="shared" si="206"/>
        <v>2340</v>
      </c>
      <c r="AC528" s="678"/>
      <c r="AD528" s="678">
        <f t="shared" si="207"/>
        <v>2120</v>
      </c>
      <c r="AE528" s="678"/>
      <c r="AF528" s="678">
        <f t="shared" si="208"/>
        <v>2290</v>
      </c>
      <c r="AG528" s="678"/>
      <c r="AH528" s="556">
        <f t="shared" si="209"/>
        <v>2190</v>
      </c>
      <c r="AI528" s="556"/>
      <c r="AJ528" s="144" t="s">
        <v>919</v>
      </c>
      <c r="AK528" s="145">
        <v>2190</v>
      </c>
    </row>
    <row r="529" spans="1:37" s="132" customFormat="1" ht="18" customHeight="1">
      <c r="A529" s="69" t="str">
        <f ca="1">'Протокол №503-2'!A373</f>
        <v>ВРУ-4.4 (аренда)</v>
      </c>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1"/>
      <c r="AJ529" s="133"/>
      <c r="AK529" s="83"/>
    </row>
    <row r="530" spans="1:37" s="132" customFormat="1" ht="18" customHeight="1">
      <c r="A530" s="69" t="str">
        <f ca="1">'Протокол №503-2'!A376</f>
        <v>ВП-1</v>
      </c>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1"/>
      <c r="AJ530" s="133"/>
      <c r="AK530" s="83"/>
    </row>
    <row r="531" spans="1:37" s="143" customFormat="1" ht="18" customHeight="1">
      <c r="A531" s="151">
        <v>477</v>
      </c>
      <c r="B531" s="241" t="s">
        <v>397</v>
      </c>
      <c r="C531" s="369" t="s">
        <v>206</v>
      </c>
      <c r="D531" s="242" t="str">
        <f>IF(AJ531="АВС","~380В","~220В")</f>
        <v>~380В</v>
      </c>
      <c r="E531" s="553" t="s">
        <v>207</v>
      </c>
      <c r="F531" s="554"/>
      <c r="G531" s="229" t="str">
        <f>IF(OR(E531="ПВС",E531="ПУНП",E531="ПУГНП",E531="ШВВП"),"*"," ")</f>
        <v xml:space="preserve"> </v>
      </c>
      <c r="H531" s="228" t="s">
        <v>208</v>
      </c>
      <c r="I531" s="242">
        <v>185</v>
      </c>
      <c r="J531" s="556">
        <f>IF(I531&gt;16,2500,1000)</f>
        <v>2500</v>
      </c>
      <c r="K531" s="554"/>
      <c r="L531" s="555"/>
      <c r="M531" s="556">
        <v>0.5</v>
      </c>
      <c r="N531" s="556"/>
      <c r="O531" s="556"/>
      <c r="P531" s="678">
        <f>IF(AJ531="АВС",TRUNC((AK531+AK531*15/100)/10,0)*10,"-")</f>
        <v>3430</v>
      </c>
      <c r="Q531" s="678"/>
      <c r="R531" s="679">
        <f>IF(AJ531="АВС",TRUNC((AK531-AK531*10/100)/10,0)*10,"-")</f>
        <v>2680</v>
      </c>
      <c r="S531" s="680"/>
      <c r="T531" s="678">
        <f>IF(AJ531="АВС",TRUNC((AK531+AK531*8/100)/10,0)*10,"-")</f>
        <v>3220</v>
      </c>
      <c r="U531" s="678"/>
      <c r="V531" s="678">
        <f>IF(OR(AJ531="АВС",AJ531="А"),TRUNC((AK531-AK531*6/100)/10,0)*10,"-")</f>
        <v>2800</v>
      </c>
      <c r="W531" s="678"/>
      <c r="X531" s="678">
        <f>IF(OR(AJ531="АВС",AJ531="В"),TRUNC((AK531-AK531*9/100)/10,0)*10,"-")</f>
        <v>2710</v>
      </c>
      <c r="Y531" s="678"/>
      <c r="Z531" s="678">
        <f>IF(OR(AJ531="АВС",AJ531="С"),TRUNC((AK531+AK531*4/100)/10,0)*10,"-")</f>
        <v>3100</v>
      </c>
      <c r="AA531" s="678"/>
      <c r="AB531" s="678" t="s">
        <v>1064</v>
      </c>
      <c r="AC531" s="678"/>
      <c r="AD531" s="678" t="s">
        <v>1064</v>
      </c>
      <c r="AE531" s="678"/>
      <c r="AF531" s="678" t="s">
        <v>1064</v>
      </c>
      <c r="AG531" s="678"/>
      <c r="AH531" s="678" t="s">
        <v>1064</v>
      </c>
      <c r="AI531" s="678"/>
      <c r="AJ531" s="144" t="s">
        <v>919</v>
      </c>
      <c r="AK531" s="145">
        <v>2985</v>
      </c>
    </row>
    <row r="532" spans="1:37" s="132" customFormat="1" ht="18" customHeight="1">
      <c r="A532" s="69" t="str">
        <f ca="1">'Протокол №503-2'!A386</f>
        <v>ВП-2</v>
      </c>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1"/>
      <c r="AJ532" s="133"/>
      <c r="AK532" s="83"/>
    </row>
    <row r="533" spans="1:37" s="143" customFormat="1" ht="18" customHeight="1">
      <c r="A533" s="151">
        <v>478</v>
      </c>
      <c r="B533" s="241" t="s">
        <v>397</v>
      </c>
      <c r="C533" s="369" t="s">
        <v>213</v>
      </c>
      <c r="D533" s="242" t="str">
        <f>IF(AJ533="АВС","~380В","~220В")</f>
        <v>~380В</v>
      </c>
      <c r="E533" s="553" t="s">
        <v>207</v>
      </c>
      <c r="F533" s="554"/>
      <c r="G533" s="229" t="str">
        <f>IF(OR(E533="ПВС",E533="ПУНП",E533="ПУГНП",E533="ШВВП"),"*"," ")</f>
        <v xml:space="preserve"> </v>
      </c>
      <c r="H533" s="228" t="s">
        <v>208</v>
      </c>
      <c r="I533" s="242">
        <v>185</v>
      </c>
      <c r="J533" s="556">
        <f>IF(I533&gt;16,2500,1000)</f>
        <v>2500</v>
      </c>
      <c r="K533" s="554"/>
      <c r="L533" s="555"/>
      <c r="M533" s="556">
        <v>0.5</v>
      </c>
      <c r="N533" s="556"/>
      <c r="O533" s="556"/>
      <c r="P533" s="678">
        <f>IF(AJ533="АВС",TRUNC((AK533+AK533*15/100)/10,0)*10,"-")</f>
        <v>3510</v>
      </c>
      <c r="Q533" s="678"/>
      <c r="R533" s="679">
        <f>IF(AJ533="АВС",TRUNC((AK533-AK533*10/100)/10,0)*10,"-")</f>
        <v>2750</v>
      </c>
      <c r="S533" s="680"/>
      <c r="T533" s="678">
        <f>IF(AJ533="АВС",TRUNC((AK533+AK533*8/100)/10,0)*10,"-")</f>
        <v>3300</v>
      </c>
      <c r="U533" s="678"/>
      <c r="V533" s="678">
        <f>IF(OR(AJ533="АВС",AJ533="А"),TRUNC((AK533-AK533*6/100)/10,0)*10,"-")</f>
        <v>2870</v>
      </c>
      <c r="W533" s="678"/>
      <c r="X533" s="678">
        <f>IF(OR(AJ533="АВС",AJ533="В"),TRUNC((AK533-AK533*9/100)/10,0)*10,"-")</f>
        <v>2780</v>
      </c>
      <c r="Y533" s="678"/>
      <c r="Z533" s="678">
        <f>IF(OR(AJ533="АВС",AJ533="С"),TRUNC((AK533+AK533*4/100)/10,0)*10,"-")</f>
        <v>3180</v>
      </c>
      <c r="AA533" s="678"/>
      <c r="AB533" s="678" t="s">
        <v>1064</v>
      </c>
      <c r="AC533" s="678"/>
      <c r="AD533" s="678" t="s">
        <v>1064</v>
      </c>
      <c r="AE533" s="678"/>
      <c r="AF533" s="678" t="s">
        <v>1064</v>
      </c>
      <c r="AG533" s="678"/>
      <c r="AH533" s="678" t="s">
        <v>1064</v>
      </c>
      <c r="AI533" s="678"/>
      <c r="AJ533" s="144" t="s">
        <v>919</v>
      </c>
      <c r="AK533" s="145">
        <v>3060</v>
      </c>
    </row>
    <row r="534" spans="1:37" s="132" customFormat="1" ht="18" customHeight="1">
      <c r="A534" s="69" t="str">
        <f ca="1">'Протокол №503-2'!A396</f>
        <v>РП-1</v>
      </c>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1"/>
      <c r="AJ534" s="133"/>
      <c r="AK534" s="83"/>
    </row>
    <row r="535" spans="1:37" s="143" customFormat="1" ht="18" customHeight="1">
      <c r="A535" s="151">
        <v>479</v>
      </c>
      <c r="B535" s="241" t="s">
        <v>193</v>
      </c>
      <c r="C535" s="369" t="s">
        <v>215</v>
      </c>
      <c r="D535" s="242" t="str">
        <f>IF(AJ535="АВС","~380В","~220В")</f>
        <v>~380В</v>
      </c>
      <c r="E535" s="553" t="s">
        <v>212</v>
      </c>
      <c r="F535" s="554"/>
      <c r="G535" s="229" t="str">
        <f>IF(OR(E535="ПВС",E535="ПУНП",E535="ПУГНП",E535="ШВВП"),"*"," ")</f>
        <v xml:space="preserve"> </v>
      </c>
      <c r="H535" s="228" t="s">
        <v>196</v>
      </c>
      <c r="I535" s="242">
        <v>4</v>
      </c>
      <c r="J535" s="556">
        <f>IF(I535&gt;16,2500,1000)</f>
        <v>1000</v>
      </c>
      <c r="K535" s="554"/>
      <c r="L535" s="555"/>
      <c r="M535" s="556">
        <v>0.5</v>
      </c>
      <c r="N535" s="556"/>
      <c r="O535" s="556"/>
      <c r="P535" s="678">
        <f>IF(AJ535="АВС",TRUNC((AK535+AK535*15/100)/10,0)*10,"-")</f>
        <v>2410</v>
      </c>
      <c r="Q535" s="678"/>
      <c r="R535" s="679">
        <f>IF(AJ535="АВС",TRUNC((AK535-AK535*10/100)/10,0)*10,"-")</f>
        <v>1890</v>
      </c>
      <c r="S535" s="680"/>
      <c r="T535" s="678">
        <f>IF(AJ535="АВС",TRUNC((AK535+AK535*8/100)/10,0)*10,"-")</f>
        <v>2260</v>
      </c>
      <c r="U535" s="678"/>
      <c r="V535" s="678">
        <f>IF(OR(AJ535="АВС",AJ535="А"),TRUNC((AK535-AK535*6/100)/10,0)*10,"-")</f>
        <v>1970</v>
      </c>
      <c r="W535" s="678"/>
      <c r="X535" s="678">
        <f>IF(OR(AJ535="АВС",AJ535="В"),TRUNC((AK535-AK535*9/100)/10,0)*10,"-")</f>
        <v>1910</v>
      </c>
      <c r="Y535" s="678"/>
      <c r="Z535" s="678">
        <f>IF(OR(AJ535="АВС",AJ535="С"),TRUNC((AK535+AK535*4/100)/10,0)*10,"-")</f>
        <v>2180</v>
      </c>
      <c r="AA535" s="678"/>
      <c r="AB535" s="678">
        <f>IF(OR(AJ535="АВС",AJ535="А"),TRUNC((AK535+AK535*7/100)/10,0)*10,"-")</f>
        <v>2240</v>
      </c>
      <c r="AC535" s="678"/>
      <c r="AD535" s="678">
        <f>IF(OR(AJ535="АВС",AJ535="В"),TRUNC((AK535-AK535*3/100)/10,0)*10,"-")</f>
        <v>2030</v>
      </c>
      <c r="AE535" s="678"/>
      <c r="AF535" s="678">
        <f>IF(OR(AJ535="АВС",AJ535="С"),TRUNC((AK535+AK535*5/100)/10,0)*10,"-")</f>
        <v>2200</v>
      </c>
      <c r="AG535" s="678"/>
      <c r="AH535" s="556">
        <f>TRUNC(AK535/10,0)*10</f>
        <v>2100</v>
      </c>
      <c r="AI535" s="556"/>
      <c r="AJ535" s="144" t="s">
        <v>919</v>
      </c>
      <c r="AK535" s="145">
        <v>2100</v>
      </c>
    </row>
    <row r="536" spans="1:37" s="132" customFormat="1" ht="18" customHeight="1">
      <c r="A536" s="69" t="str">
        <f ca="1">'Протокол №503-2'!A408</f>
        <v>ВРУ-4.6 (насосная пожаротушения)</v>
      </c>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1"/>
      <c r="AJ536" s="133"/>
      <c r="AK536" s="83"/>
    </row>
    <row r="537" spans="1:37" s="132" customFormat="1" ht="18" customHeight="1">
      <c r="A537" s="69" t="str">
        <f ca="1">'Протокол №503-2'!A411</f>
        <v>ВП-1</v>
      </c>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1"/>
      <c r="AJ537" s="133"/>
      <c r="AK537" s="83"/>
    </row>
    <row r="538" spans="1:37" s="143" customFormat="1" ht="18" customHeight="1">
      <c r="A538" s="151">
        <v>480</v>
      </c>
      <c r="B538" s="241" t="s">
        <v>397</v>
      </c>
      <c r="C538" s="369" t="s">
        <v>206</v>
      </c>
      <c r="D538" s="242" t="str">
        <f>IF(AJ538="АВС","~380В","~220В")</f>
        <v>~380В</v>
      </c>
      <c r="E538" s="553" t="s">
        <v>207</v>
      </c>
      <c r="F538" s="554"/>
      <c r="G538" s="229" t="str">
        <f>IF(OR(E538="ПВС",E538="ПУНП",E538="ПУГНП",E538="ШВВП"),"*"," ")</f>
        <v xml:space="preserve"> </v>
      </c>
      <c r="H538" s="228" t="s">
        <v>208</v>
      </c>
      <c r="I538" s="242">
        <v>150</v>
      </c>
      <c r="J538" s="556">
        <f>IF(I538&gt;16,2500,1000)</f>
        <v>2500</v>
      </c>
      <c r="K538" s="554"/>
      <c r="L538" s="555"/>
      <c r="M538" s="556">
        <v>0.5</v>
      </c>
      <c r="N538" s="556"/>
      <c r="O538" s="556"/>
      <c r="P538" s="678">
        <f>IF(AJ538="АВС",TRUNC((AK538+AK538*15/100)/10,0)*10,"-")</f>
        <v>3740</v>
      </c>
      <c r="Q538" s="678"/>
      <c r="R538" s="679">
        <f>IF(AJ538="АВС",TRUNC((AK538-AK538*10/100)/10,0)*10,"-")</f>
        <v>2930</v>
      </c>
      <c r="S538" s="680"/>
      <c r="T538" s="678">
        <f>IF(AJ538="АВС",TRUNC((AK538+AK538*8/100)/10,0)*10,"-")</f>
        <v>3510</v>
      </c>
      <c r="U538" s="678"/>
      <c r="V538" s="678">
        <f>IF(OR(AJ538="АВС",AJ538="А"),TRUNC((AK538-AK538*6/100)/10,0)*10,"-")</f>
        <v>3060</v>
      </c>
      <c r="W538" s="678"/>
      <c r="X538" s="678">
        <f>IF(OR(AJ538="АВС",AJ538="В"),TRUNC((AK538-AK538*9/100)/10,0)*10,"-")</f>
        <v>2960</v>
      </c>
      <c r="Y538" s="678"/>
      <c r="Z538" s="678">
        <f>IF(OR(AJ538="АВС",AJ538="С"),TRUNC((AK538+AK538*4/100)/10,0)*10,"-")</f>
        <v>3380</v>
      </c>
      <c r="AA538" s="678"/>
      <c r="AB538" s="678" t="s">
        <v>1064</v>
      </c>
      <c r="AC538" s="678"/>
      <c r="AD538" s="678" t="s">
        <v>1064</v>
      </c>
      <c r="AE538" s="678"/>
      <c r="AF538" s="678" t="s">
        <v>1064</v>
      </c>
      <c r="AG538" s="678"/>
      <c r="AH538" s="678" t="s">
        <v>1064</v>
      </c>
      <c r="AI538" s="678"/>
      <c r="AJ538" s="144" t="s">
        <v>919</v>
      </c>
      <c r="AK538" s="145">
        <v>3256</v>
      </c>
    </row>
    <row r="539" spans="1:37" s="143" customFormat="1" ht="18" customHeight="1">
      <c r="A539" s="151">
        <f ca="1">A538+1</f>
        <v>481</v>
      </c>
      <c r="B539" s="691" t="s">
        <v>210</v>
      </c>
      <c r="C539" s="692"/>
      <c r="D539" s="242" t="str">
        <f>IF(AJ539="АВС","~380В","~220В")</f>
        <v>~380В</v>
      </c>
      <c r="E539" s="553" t="s">
        <v>211</v>
      </c>
      <c r="F539" s="554"/>
      <c r="G539" s="693"/>
      <c r="H539" s="228" t="s">
        <v>196</v>
      </c>
      <c r="I539" s="242">
        <v>35</v>
      </c>
      <c r="J539" s="556">
        <f>IF(I539&gt;16,2500,1000)</f>
        <v>2500</v>
      </c>
      <c r="K539" s="554"/>
      <c r="L539" s="555"/>
      <c r="M539" s="556">
        <v>0.5</v>
      </c>
      <c r="N539" s="556"/>
      <c r="O539" s="556"/>
      <c r="P539" s="678">
        <f>IF(AJ539="АВС",TRUNC((AK539+AK539*15/100)/10,0)*10,"-")</f>
        <v>3380</v>
      </c>
      <c r="Q539" s="678"/>
      <c r="R539" s="679">
        <f>IF(AJ539="АВС",TRUNC((AK539-AK539*10/100)/10,0)*10,"-")</f>
        <v>2640</v>
      </c>
      <c r="S539" s="680"/>
      <c r="T539" s="678">
        <f>IF(AJ539="АВС",TRUNC((AK539+AK539*8/100)/10,0)*10,"-")</f>
        <v>3170</v>
      </c>
      <c r="U539" s="678"/>
      <c r="V539" s="678">
        <f>IF(OR(AJ539="АВС",AJ539="А"),TRUNC((AK539-AK539*6/100)/10,0)*10,"-")</f>
        <v>2760</v>
      </c>
      <c r="W539" s="678"/>
      <c r="X539" s="678">
        <f>IF(OR(AJ539="АВС",AJ539="В"),TRUNC((AK539-AK539*9/100)/10,0)*10,"-")</f>
        <v>2670</v>
      </c>
      <c r="Y539" s="678"/>
      <c r="Z539" s="678">
        <f>IF(OR(AJ539="АВС",AJ539="С"),TRUNC((AK539+AK539*4/100)/10,0)*10,"-")</f>
        <v>3060</v>
      </c>
      <c r="AA539" s="678"/>
      <c r="AB539" s="678">
        <f>IF(OR(AJ539="АВС",AJ539="А"),TRUNC((AK539+AK539*7/100)/10,0)*10,"-")</f>
        <v>3140</v>
      </c>
      <c r="AC539" s="678"/>
      <c r="AD539" s="678">
        <f>IF(OR(AJ539="АВС",AJ539="В"),TRUNC((AK539-AK539*3/100)/10,0)*10,"-")</f>
        <v>2850</v>
      </c>
      <c r="AE539" s="678"/>
      <c r="AF539" s="678">
        <f>IF(OR(AJ539="АВС",AJ539="С"),TRUNC((AK539+AK539*5/100)/10,0)*10,"-")</f>
        <v>3090</v>
      </c>
      <c r="AG539" s="678"/>
      <c r="AH539" s="556">
        <f>TRUNC(AK539/10,0)*10</f>
        <v>2940</v>
      </c>
      <c r="AI539" s="556"/>
      <c r="AJ539" s="144" t="s">
        <v>919</v>
      </c>
      <c r="AK539" s="145">
        <v>2943</v>
      </c>
    </row>
    <row r="540" spans="1:37" s="132" customFormat="1" ht="18" customHeight="1">
      <c r="A540" s="69" t="str">
        <f ca="1">'Протокол №503-2'!A421</f>
        <v>ВП-2</v>
      </c>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1"/>
      <c r="AJ540" s="133"/>
      <c r="AK540" s="83"/>
    </row>
    <row r="541" spans="1:37" s="143" customFormat="1" ht="18" customHeight="1">
      <c r="A541" s="151">
        <v>482</v>
      </c>
      <c r="B541" s="241" t="s">
        <v>397</v>
      </c>
      <c r="C541" s="369" t="s">
        <v>213</v>
      </c>
      <c r="D541" s="242" t="str">
        <f>IF(AJ541="АВС","~380В","~220В")</f>
        <v>~380В</v>
      </c>
      <c r="E541" s="553" t="s">
        <v>207</v>
      </c>
      <c r="F541" s="554"/>
      <c r="G541" s="229" t="str">
        <f>IF(OR(E541="ПВС",E541="ПУНП",E541="ПУГНП",E541="ШВВП"),"*"," ")</f>
        <v xml:space="preserve"> </v>
      </c>
      <c r="H541" s="228" t="s">
        <v>208</v>
      </c>
      <c r="I541" s="242">
        <v>150</v>
      </c>
      <c r="J541" s="556">
        <f>IF(I541&gt;16,2500,1000)</f>
        <v>2500</v>
      </c>
      <c r="K541" s="554"/>
      <c r="L541" s="555"/>
      <c r="M541" s="556">
        <v>0.5</v>
      </c>
      <c r="N541" s="556"/>
      <c r="O541" s="556"/>
      <c r="P541" s="678">
        <f>IF(AJ541="АВС",TRUNC((AK541+AK541*15/100)/10,0)*10,"-")</f>
        <v>3880</v>
      </c>
      <c r="Q541" s="678"/>
      <c r="R541" s="679">
        <f>IF(AJ541="АВС",TRUNC((AK541-AK541*10/100)/10,0)*10,"-")</f>
        <v>3040</v>
      </c>
      <c r="S541" s="680"/>
      <c r="T541" s="678">
        <f>IF(AJ541="АВС",TRUNC((AK541+AK541*8/100)/10,0)*10,"-")</f>
        <v>3640</v>
      </c>
      <c r="U541" s="678"/>
      <c r="V541" s="678">
        <f>IF(OR(AJ541="АВС",AJ541="А"),TRUNC((AK541-AK541*6/100)/10,0)*10,"-")</f>
        <v>3170</v>
      </c>
      <c r="W541" s="678"/>
      <c r="X541" s="678">
        <f>IF(OR(AJ541="АВС",AJ541="В"),TRUNC((AK541-AK541*9/100)/10,0)*10,"-")</f>
        <v>3070</v>
      </c>
      <c r="Y541" s="678"/>
      <c r="Z541" s="678">
        <f>IF(OR(AJ541="АВС",AJ541="С"),TRUNC((AK541+AK541*4/100)/10,0)*10,"-")</f>
        <v>3510</v>
      </c>
      <c r="AA541" s="678"/>
      <c r="AB541" s="678" t="s">
        <v>1064</v>
      </c>
      <c r="AC541" s="678"/>
      <c r="AD541" s="678" t="s">
        <v>1064</v>
      </c>
      <c r="AE541" s="678"/>
      <c r="AF541" s="678" t="s">
        <v>1064</v>
      </c>
      <c r="AG541" s="678"/>
      <c r="AH541" s="678" t="s">
        <v>1064</v>
      </c>
      <c r="AI541" s="678"/>
      <c r="AJ541" s="144" t="s">
        <v>919</v>
      </c>
      <c r="AK541" s="145">
        <v>3378</v>
      </c>
    </row>
    <row r="542" spans="1:37" s="143" customFormat="1" ht="18" customHeight="1">
      <c r="A542" s="151">
        <f ca="1">A541+1</f>
        <v>483</v>
      </c>
      <c r="B542" s="691" t="s">
        <v>214</v>
      </c>
      <c r="C542" s="692"/>
      <c r="D542" s="242" t="str">
        <f>IF(AJ542="АВС","~380В","~220В")</f>
        <v>~380В</v>
      </c>
      <c r="E542" s="553" t="s">
        <v>211</v>
      </c>
      <c r="F542" s="554"/>
      <c r="G542" s="693"/>
      <c r="H542" s="228" t="s">
        <v>196</v>
      </c>
      <c r="I542" s="242">
        <v>35</v>
      </c>
      <c r="J542" s="556">
        <f>IF(I542&gt;16,2500,1000)</f>
        <v>2500</v>
      </c>
      <c r="K542" s="554"/>
      <c r="L542" s="555"/>
      <c r="M542" s="556">
        <v>0.5</v>
      </c>
      <c r="N542" s="556"/>
      <c r="O542" s="556"/>
      <c r="P542" s="678">
        <f>IF(AJ542="АВС",TRUNC((AK542+AK542*15/100)/10,0)*10,"-")</f>
        <v>3270</v>
      </c>
      <c r="Q542" s="678"/>
      <c r="R542" s="679">
        <f>IF(AJ542="АВС",TRUNC((AK542-AK542*10/100)/10,0)*10,"-")</f>
        <v>2560</v>
      </c>
      <c r="S542" s="680"/>
      <c r="T542" s="678">
        <f>IF(AJ542="АВС",TRUNC((AK542+AK542*8/100)/10,0)*10,"-")</f>
        <v>3070</v>
      </c>
      <c r="U542" s="678"/>
      <c r="V542" s="678">
        <f>IF(OR(AJ542="АВС",AJ542="А"),TRUNC((AK542-AK542*6/100)/10,0)*10,"-")</f>
        <v>2670</v>
      </c>
      <c r="W542" s="678"/>
      <c r="X542" s="678">
        <f>IF(OR(AJ542="АВС",AJ542="В"),TRUNC((AK542-AK542*9/100)/10,0)*10,"-")</f>
        <v>2580</v>
      </c>
      <c r="Y542" s="678"/>
      <c r="Z542" s="678">
        <f>IF(OR(AJ542="АВС",AJ542="С"),TRUNC((AK542+AK542*4/100)/10,0)*10,"-")</f>
        <v>2950</v>
      </c>
      <c r="AA542" s="678"/>
      <c r="AB542" s="678">
        <f>IF(OR(AJ542="АВС",AJ542="А"),TRUNC((AK542+AK542*7/100)/10,0)*10,"-")</f>
        <v>3040</v>
      </c>
      <c r="AC542" s="678"/>
      <c r="AD542" s="678">
        <f>IF(OR(AJ542="АВС",AJ542="В"),TRUNC((AK542-AK542*3/100)/10,0)*10,"-")</f>
        <v>2750</v>
      </c>
      <c r="AE542" s="678"/>
      <c r="AF542" s="678">
        <f>IF(OR(AJ542="АВС",AJ542="С"),TRUNC((AK542+AK542*5/100)/10,0)*10,"-")</f>
        <v>2980</v>
      </c>
      <c r="AG542" s="678"/>
      <c r="AH542" s="556">
        <f>TRUNC(AK542/10,0)*10</f>
        <v>2840</v>
      </c>
      <c r="AI542" s="556"/>
      <c r="AJ542" s="144" t="s">
        <v>919</v>
      </c>
      <c r="AK542" s="145">
        <v>2845</v>
      </c>
    </row>
    <row r="543" spans="1:37" s="132" customFormat="1" ht="18" customHeight="1">
      <c r="A543" s="69" t="str">
        <f ca="1">'Протокол №503-2'!A431</f>
        <v>РП-1/2</v>
      </c>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1"/>
      <c r="AJ543" s="133"/>
      <c r="AK543" s="83"/>
    </row>
    <row r="544" spans="1:37" s="143" customFormat="1" ht="18" customHeight="1">
      <c r="A544" s="151">
        <v>484</v>
      </c>
      <c r="B544" s="241" t="s">
        <v>193</v>
      </c>
      <c r="C544" s="369" t="s">
        <v>398</v>
      </c>
      <c r="D544" s="242" t="str">
        <f t="shared" ref="D544:D549" si="211">IF(AJ544="АВС","~380В","~220В")</f>
        <v>~380В</v>
      </c>
      <c r="E544" s="553" t="s">
        <v>212</v>
      </c>
      <c r="F544" s="554"/>
      <c r="G544" s="693"/>
      <c r="H544" s="228" t="s">
        <v>196</v>
      </c>
      <c r="I544" s="242">
        <v>2.5</v>
      </c>
      <c r="J544" s="556">
        <f t="shared" ref="J544:J549" si="212">IF(I544&gt;16,2500,1000)</f>
        <v>1000</v>
      </c>
      <c r="K544" s="554"/>
      <c r="L544" s="555"/>
      <c r="M544" s="556">
        <v>0.5</v>
      </c>
      <c r="N544" s="556"/>
      <c r="O544" s="556"/>
      <c r="P544" s="678">
        <f t="shared" ref="P544:P549" si="213">IF(AJ544="АВС",TRUNC((AK544+AK544*15/100)/10,0)*10,"-")</f>
        <v>2230</v>
      </c>
      <c r="Q544" s="678"/>
      <c r="R544" s="679">
        <f t="shared" ref="R544:R549" si="214">IF(AJ544="АВС",TRUNC((AK544-AK544*10/100)/10,0)*10,"-")</f>
        <v>1740</v>
      </c>
      <c r="S544" s="680"/>
      <c r="T544" s="678">
        <f t="shared" ref="T544:T549" si="215">IF(AJ544="АВС",TRUNC((AK544+AK544*8/100)/10,0)*10,"-")</f>
        <v>2090</v>
      </c>
      <c r="U544" s="678"/>
      <c r="V544" s="678">
        <f t="shared" ref="V544:V549" si="216">IF(OR(AJ544="АВС",AJ544="А"),TRUNC((AK544-AK544*6/100)/10,0)*10,"-")</f>
        <v>1820</v>
      </c>
      <c r="W544" s="678"/>
      <c r="X544" s="678">
        <f t="shared" ref="X544:X549" si="217">IF(OR(AJ544="АВС",AJ544="В"),TRUNC((AK544-AK544*9/100)/10,0)*10,"-")</f>
        <v>1760</v>
      </c>
      <c r="Y544" s="678"/>
      <c r="Z544" s="678">
        <f t="shared" ref="Z544:Z549" si="218">IF(OR(AJ544="АВС",AJ544="С"),TRUNC((AK544+AK544*4/100)/10,0)*10,"-")</f>
        <v>2010</v>
      </c>
      <c r="AA544" s="678"/>
      <c r="AB544" s="678">
        <f t="shared" ref="AB544:AB549" si="219">IF(OR(AJ544="АВС",AJ544="А"),TRUNC((AK544+AK544*7/100)/10,0)*10,"-")</f>
        <v>2070</v>
      </c>
      <c r="AC544" s="678"/>
      <c r="AD544" s="678">
        <f t="shared" ref="AD544:AD549" si="220">IF(OR(AJ544="АВС",AJ544="В"),TRUNC((AK544-AK544*3/100)/10,0)*10,"-")</f>
        <v>1880</v>
      </c>
      <c r="AE544" s="678"/>
      <c r="AF544" s="678">
        <f t="shared" ref="AF544:AF549" si="221">IF(OR(AJ544="АВС",AJ544="С"),TRUNC((AK544+AK544*5/100)/10,0)*10,"-")</f>
        <v>2030</v>
      </c>
      <c r="AG544" s="678"/>
      <c r="AH544" s="556">
        <f t="shared" ref="AH544:AH549" si="222">TRUNC(AK544/10,0)*10</f>
        <v>1940</v>
      </c>
      <c r="AI544" s="556"/>
      <c r="AJ544" s="144" t="s">
        <v>919</v>
      </c>
      <c r="AK544" s="145">
        <v>1940</v>
      </c>
    </row>
    <row r="545" spans="1:37" s="143" customFormat="1" ht="18" customHeight="1">
      <c r="A545" s="151">
        <f>A544+1</f>
        <v>485</v>
      </c>
      <c r="B545" s="241" t="s">
        <v>193</v>
      </c>
      <c r="C545" s="369" t="s">
        <v>399</v>
      </c>
      <c r="D545" s="242" t="str">
        <f t="shared" si="211"/>
        <v>~380В</v>
      </c>
      <c r="E545" s="553" t="s">
        <v>212</v>
      </c>
      <c r="F545" s="554"/>
      <c r="G545" s="693"/>
      <c r="H545" s="228" t="s">
        <v>196</v>
      </c>
      <c r="I545" s="242">
        <v>2.5</v>
      </c>
      <c r="J545" s="556">
        <f t="shared" si="212"/>
        <v>1000</v>
      </c>
      <c r="K545" s="554"/>
      <c r="L545" s="555"/>
      <c r="M545" s="556">
        <v>0.5</v>
      </c>
      <c r="N545" s="556"/>
      <c r="O545" s="556"/>
      <c r="P545" s="678">
        <f t="shared" si="213"/>
        <v>1860</v>
      </c>
      <c r="Q545" s="678"/>
      <c r="R545" s="679">
        <f t="shared" si="214"/>
        <v>1450</v>
      </c>
      <c r="S545" s="680"/>
      <c r="T545" s="678">
        <f t="shared" si="215"/>
        <v>1740</v>
      </c>
      <c r="U545" s="678"/>
      <c r="V545" s="678">
        <f t="shared" si="216"/>
        <v>1520</v>
      </c>
      <c r="W545" s="678"/>
      <c r="X545" s="678">
        <f t="shared" si="217"/>
        <v>1470</v>
      </c>
      <c r="Y545" s="678"/>
      <c r="Z545" s="678">
        <f t="shared" si="218"/>
        <v>1680</v>
      </c>
      <c r="AA545" s="678"/>
      <c r="AB545" s="678">
        <f t="shared" si="219"/>
        <v>1730</v>
      </c>
      <c r="AC545" s="678"/>
      <c r="AD545" s="678">
        <f t="shared" si="220"/>
        <v>1570</v>
      </c>
      <c r="AE545" s="678"/>
      <c r="AF545" s="678">
        <f t="shared" si="221"/>
        <v>1700</v>
      </c>
      <c r="AG545" s="678"/>
      <c r="AH545" s="556">
        <f t="shared" si="222"/>
        <v>1620</v>
      </c>
      <c r="AI545" s="556"/>
      <c r="AJ545" s="144" t="s">
        <v>919</v>
      </c>
      <c r="AK545" s="145">
        <v>1620</v>
      </c>
    </row>
    <row r="546" spans="1:37" s="143" customFormat="1" ht="18" customHeight="1">
      <c r="A546" s="151">
        <f>A545+1</f>
        <v>486</v>
      </c>
      <c r="B546" s="241" t="s">
        <v>193</v>
      </c>
      <c r="C546" s="369" t="s">
        <v>400</v>
      </c>
      <c r="D546" s="242" t="str">
        <f t="shared" si="211"/>
        <v>~220В</v>
      </c>
      <c r="E546" s="553" t="s">
        <v>212</v>
      </c>
      <c r="F546" s="554"/>
      <c r="G546" s="693"/>
      <c r="H546" s="228" t="s">
        <v>218</v>
      </c>
      <c r="I546" s="242">
        <v>2.5</v>
      </c>
      <c r="J546" s="556">
        <f t="shared" si="212"/>
        <v>1000</v>
      </c>
      <c r="K546" s="554"/>
      <c r="L546" s="555"/>
      <c r="M546" s="556">
        <v>0.5</v>
      </c>
      <c r="N546" s="556"/>
      <c r="O546" s="556"/>
      <c r="P546" s="678" t="str">
        <f t="shared" si="213"/>
        <v>-</v>
      </c>
      <c r="Q546" s="678"/>
      <c r="R546" s="679" t="str">
        <f t="shared" si="214"/>
        <v>-</v>
      </c>
      <c r="S546" s="680"/>
      <c r="T546" s="678" t="str">
        <f t="shared" si="215"/>
        <v>-</v>
      </c>
      <c r="U546" s="678"/>
      <c r="V546" s="678">
        <f t="shared" si="216"/>
        <v>1880</v>
      </c>
      <c r="W546" s="678"/>
      <c r="X546" s="678" t="str">
        <f t="shared" si="217"/>
        <v>-</v>
      </c>
      <c r="Y546" s="678"/>
      <c r="Z546" s="678" t="str">
        <f t="shared" si="218"/>
        <v>-</v>
      </c>
      <c r="AA546" s="678"/>
      <c r="AB546" s="678">
        <f t="shared" si="219"/>
        <v>2140</v>
      </c>
      <c r="AC546" s="678"/>
      <c r="AD546" s="678" t="str">
        <f t="shared" si="220"/>
        <v>-</v>
      </c>
      <c r="AE546" s="678"/>
      <c r="AF546" s="678" t="str">
        <f t="shared" si="221"/>
        <v>-</v>
      </c>
      <c r="AG546" s="678"/>
      <c r="AH546" s="556">
        <f t="shared" si="222"/>
        <v>2000</v>
      </c>
      <c r="AI546" s="556"/>
      <c r="AJ546" s="144" t="s">
        <v>926</v>
      </c>
      <c r="AK546" s="145">
        <v>2000</v>
      </c>
    </row>
    <row r="547" spans="1:37" s="143" customFormat="1" ht="18" customHeight="1">
      <c r="A547" s="151">
        <f>A546+1</f>
        <v>487</v>
      </c>
      <c r="B547" s="241" t="s">
        <v>193</v>
      </c>
      <c r="C547" s="369" t="s">
        <v>401</v>
      </c>
      <c r="D547" s="242" t="str">
        <f t="shared" si="211"/>
        <v>~220В</v>
      </c>
      <c r="E547" s="553" t="s">
        <v>212</v>
      </c>
      <c r="F547" s="554"/>
      <c r="G547" s="693"/>
      <c r="H547" s="228" t="s">
        <v>218</v>
      </c>
      <c r="I547" s="242">
        <v>2.5</v>
      </c>
      <c r="J547" s="556">
        <f t="shared" si="212"/>
        <v>1000</v>
      </c>
      <c r="K547" s="554"/>
      <c r="L547" s="555"/>
      <c r="M547" s="556">
        <v>0.5</v>
      </c>
      <c r="N547" s="556"/>
      <c r="O547" s="556"/>
      <c r="P547" s="678" t="str">
        <f t="shared" si="213"/>
        <v>-</v>
      </c>
      <c r="Q547" s="678"/>
      <c r="R547" s="679" t="str">
        <f t="shared" si="214"/>
        <v>-</v>
      </c>
      <c r="S547" s="680"/>
      <c r="T547" s="678" t="str">
        <f t="shared" si="215"/>
        <v>-</v>
      </c>
      <c r="U547" s="678"/>
      <c r="V547" s="678" t="str">
        <f t="shared" si="216"/>
        <v>-</v>
      </c>
      <c r="W547" s="678"/>
      <c r="X547" s="678">
        <f t="shared" si="217"/>
        <v>1670</v>
      </c>
      <c r="Y547" s="678"/>
      <c r="Z547" s="678" t="str">
        <f t="shared" si="218"/>
        <v>-</v>
      </c>
      <c r="AA547" s="678"/>
      <c r="AB547" s="678" t="str">
        <f t="shared" si="219"/>
        <v>-</v>
      </c>
      <c r="AC547" s="678"/>
      <c r="AD547" s="678">
        <f t="shared" si="220"/>
        <v>1780</v>
      </c>
      <c r="AE547" s="678"/>
      <c r="AF547" s="678" t="str">
        <f t="shared" si="221"/>
        <v>-</v>
      </c>
      <c r="AG547" s="678"/>
      <c r="AH547" s="556">
        <f t="shared" si="222"/>
        <v>1840</v>
      </c>
      <c r="AI547" s="556"/>
      <c r="AJ547" s="144" t="s">
        <v>920</v>
      </c>
      <c r="AK547" s="145">
        <v>1843</v>
      </c>
    </row>
    <row r="548" spans="1:37" s="143" customFormat="1" ht="18" customHeight="1">
      <c r="A548" s="151">
        <f>A547+1</f>
        <v>488</v>
      </c>
      <c r="B548" s="241" t="s">
        <v>193</v>
      </c>
      <c r="C548" s="369" t="s">
        <v>402</v>
      </c>
      <c r="D548" s="242" t="str">
        <f t="shared" si="211"/>
        <v>~220В</v>
      </c>
      <c r="E548" s="553" t="s">
        <v>212</v>
      </c>
      <c r="F548" s="554"/>
      <c r="G548" s="693"/>
      <c r="H548" s="228" t="s">
        <v>218</v>
      </c>
      <c r="I548" s="242">
        <v>2.5</v>
      </c>
      <c r="J548" s="556">
        <f t="shared" si="212"/>
        <v>1000</v>
      </c>
      <c r="K548" s="554"/>
      <c r="L548" s="555"/>
      <c r="M548" s="556">
        <v>0.5</v>
      </c>
      <c r="N548" s="556"/>
      <c r="O548" s="556"/>
      <c r="P548" s="678" t="str">
        <f t="shared" si="213"/>
        <v>-</v>
      </c>
      <c r="Q548" s="678"/>
      <c r="R548" s="679" t="str">
        <f t="shared" si="214"/>
        <v>-</v>
      </c>
      <c r="S548" s="680"/>
      <c r="T548" s="678" t="str">
        <f t="shared" si="215"/>
        <v>-</v>
      </c>
      <c r="U548" s="678"/>
      <c r="V548" s="678" t="str">
        <f t="shared" si="216"/>
        <v>-</v>
      </c>
      <c r="W548" s="678"/>
      <c r="X548" s="678">
        <f t="shared" si="217"/>
        <v>1230</v>
      </c>
      <c r="Y548" s="678"/>
      <c r="Z548" s="678" t="str">
        <f t="shared" si="218"/>
        <v>-</v>
      </c>
      <c r="AA548" s="678"/>
      <c r="AB548" s="678" t="str">
        <f t="shared" si="219"/>
        <v>-</v>
      </c>
      <c r="AC548" s="678"/>
      <c r="AD548" s="678">
        <f t="shared" si="220"/>
        <v>1310</v>
      </c>
      <c r="AE548" s="678"/>
      <c r="AF548" s="678" t="str">
        <f t="shared" si="221"/>
        <v>-</v>
      </c>
      <c r="AG548" s="678"/>
      <c r="AH548" s="556">
        <f t="shared" si="222"/>
        <v>1350</v>
      </c>
      <c r="AI548" s="556"/>
      <c r="AJ548" s="144" t="s">
        <v>920</v>
      </c>
      <c r="AK548" s="145">
        <v>1356</v>
      </c>
    </row>
    <row r="549" spans="1:37" s="143" customFormat="1" ht="18" customHeight="1">
      <c r="A549" s="151">
        <f>A548+1</f>
        <v>489</v>
      </c>
      <c r="B549" s="241" t="s">
        <v>193</v>
      </c>
      <c r="C549" s="369" t="s">
        <v>403</v>
      </c>
      <c r="D549" s="242" t="str">
        <f t="shared" si="211"/>
        <v>~220В</v>
      </c>
      <c r="E549" s="553" t="s">
        <v>212</v>
      </c>
      <c r="F549" s="554"/>
      <c r="G549" s="693"/>
      <c r="H549" s="228" t="s">
        <v>218</v>
      </c>
      <c r="I549" s="242">
        <v>2.5</v>
      </c>
      <c r="J549" s="556">
        <f t="shared" si="212"/>
        <v>1000</v>
      </c>
      <c r="K549" s="554"/>
      <c r="L549" s="555"/>
      <c r="M549" s="556">
        <v>0.5</v>
      </c>
      <c r="N549" s="556"/>
      <c r="O549" s="556"/>
      <c r="P549" s="678" t="str">
        <f t="shared" si="213"/>
        <v>-</v>
      </c>
      <c r="Q549" s="678"/>
      <c r="R549" s="679" t="str">
        <f t="shared" si="214"/>
        <v>-</v>
      </c>
      <c r="S549" s="680"/>
      <c r="T549" s="678" t="str">
        <f t="shared" si="215"/>
        <v>-</v>
      </c>
      <c r="U549" s="678"/>
      <c r="V549" s="678" t="str">
        <f t="shared" si="216"/>
        <v>-</v>
      </c>
      <c r="W549" s="678"/>
      <c r="X549" s="678" t="str">
        <f t="shared" si="217"/>
        <v>-</v>
      </c>
      <c r="Y549" s="678"/>
      <c r="Z549" s="678">
        <f t="shared" si="218"/>
        <v>1930</v>
      </c>
      <c r="AA549" s="678"/>
      <c r="AB549" s="678" t="str">
        <f t="shared" si="219"/>
        <v>-</v>
      </c>
      <c r="AC549" s="678"/>
      <c r="AD549" s="678" t="str">
        <f t="shared" si="220"/>
        <v>-</v>
      </c>
      <c r="AE549" s="678"/>
      <c r="AF549" s="678">
        <f t="shared" si="221"/>
        <v>1950</v>
      </c>
      <c r="AG549" s="678"/>
      <c r="AH549" s="556">
        <f t="shared" si="222"/>
        <v>1850</v>
      </c>
      <c r="AI549" s="556"/>
      <c r="AJ549" s="144" t="s">
        <v>927</v>
      </c>
      <c r="AK549" s="145">
        <v>1859</v>
      </c>
    </row>
    <row r="550" spans="1:37" s="132" customFormat="1" ht="18" customHeight="1">
      <c r="A550" s="69" t="str">
        <f ca="1">'Протокол №503-2'!A435</f>
        <v>АВР-РП-3</v>
      </c>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1"/>
      <c r="AJ550" s="133"/>
      <c r="AK550" s="83"/>
    </row>
    <row r="551" spans="1:37" s="143" customFormat="1" ht="18" customHeight="1">
      <c r="A551" s="151">
        <v>490</v>
      </c>
      <c r="B551" s="241" t="s">
        <v>193</v>
      </c>
      <c r="C551" s="369" t="s">
        <v>404</v>
      </c>
      <c r="D551" s="242" t="str">
        <f>IF(AJ551="АВС","~380В","~220В")</f>
        <v>~380В</v>
      </c>
      <c r="E551" s="553" t="s">
        <v>211</v>
      </c>
      <c r="F551" s="554"/>
      <c r="G551" s="693"/>
      <c r="H551" s="228" t="s">
        <v>196</v>
      </c>
      <c r="I551" s="242">
        <v>4</v>
      </c>
      <c r="J551" s="556">
        <f>IF(I551&gt;16,2500,1000)</f>
        <v>1000</v>
      </c>
      <c r="K551" s="554"/>
      <c r="L551" s="555"/>
      <c r="M551" s="556">
        <v>0.5</v>
      </c>
      <c r="N551" s="556"/>
      <c r="O551" s="556"/>
      <c r="P551" s="678">
        <f>IF(AJ551="АВС",TRUNC((AK551+AK551*15/100)/10,0)*10,"-")</f>
        <v>3020</v>
      </c>
      <c r="Q551" s="678"/>
      <c r="R551" s="679">
        <f>IF(AJ551="АВС",TRUNC((AK551-AK551*10/100)/10,0)*10,"-")</f>
        <v>2360</v>
      </c>
      <c r="S551" s="680"/>
      <c r="T551" s="678">
        <f>IF(AJ551="АВС",TRUNC((AK551+AK551*8/100)/10,0)*10,"-")</f>
        <v>2840</v>
      </c>
      <c r="U551" s="678"/>
      <c r="V551" s="678">
        <f>IF(OR(AJ551="АВС",AJ551="А"),TRUNC((AK551-AK551*6/100)/10,0)*10,"-")</f>
        <v>2470</v>
      </c>
      <c r="W551" s="678"/>
      <c r="X551" s="678">
        <f>IF(OR(AJ551="АВС",AJ551="В"),TRUNC((AK551-AK551*9/100)/10,0)*10,"-")</f>
        <v>2390</v>
      </c>
      <c r="Y551" s="678"/>
      <c r="Z551" s="678">
        <f>IF(OR(AJ551="АВС",AJ551="С"),TRUNC((AK551+AK551*4/100)/10,0)*10,"-")</f>
        <v>2730</v>
      </c>
      <c r="AA551" s="678"/>
      <c r="AB551" s="678">
        <f>IF(OR(AJ551="АВС",AJ551="А"),TRUNC((AK551+AK551*7/100)/10,0)*10,"-")</f>
        <v>2810</v>
      </c>
      <c r="AC551" s="678"/>
      <c r="AD551" s="678">
        <f>IF(OR(AJ551="АВС",AJ551="В"),TRUNC((AK551-AK551*3/100)/10,0)*10,"-")</f>
        <v>2550</v>
      </c>
      <c r="AE551" s="678"/>
      <c r="AF551" s="678">
        <f>IF(OR(AJ551="АВС",AJ551="С"),TRUNC((AK551+AK551*5/100)/10,0)*10,"-")</f>
        <v>2760</v>
      </c>
      <c r="AG551" s="678"/>
      <c r="AH551" s="556">
        <f>TRUNC(AK551/10,0)*10</f>
        <v>2630</v>
      </c>
      <c r="AI551" s="556"/>
      <c r="AJ551" s="144" t="s">
        <v>919</v>
      </c>
      <c r="AK551" s="145">
        <v>2630</v>
      </c>
    </row>
    <row r="552" spans="1:37" s="143" customFormat="1" ht="18" customHeight="1">
      <c r="A552" s="151">
        <f>A551+1</f>
        <v>491</v>
      </c>
      <c r="B552" s="241" t="s">
        <v>193</v>
      </c>
      <c r="C552" s="369" t="s">
        <v>405</v>
      </c>
      <c r="D552" s="242" t="str">
        <f>IF(AJ552="АВС","~380В","~220В")</f>
        <v>~380В</v>
      </c>
      <c r="E552" s="553" t="s">
        <v>211</v>
      </c>
      <c r="F552" s="554"/>
      <c r="G552" s="693"/>
      <c r="H552" s="228" t="s">
        <v>196</v>
      </c>
      <c r="I552" s="242">
        <v>2.5</v>
      </c>
      <c r="J552" s="556">
        <f>IF(I552&gt;16,2500,1000)</f>
        <v>1000</v>
      </c>
      <c r="K552" s="554"/>
      <c r="L552" s="555"/>
      <c r="M552" s="556">
        <v>0.5</v>
      </c>
      <c r="N552" s="556"/>
      <c r="O552" s="556"/>
      <c r="P552" s="678">
        <f>IF(AJ552="АВС",TRUNC((AK552+AK552*15/100)/10,0)*10,"-")</f>
        <v>2710</v>
      </c>
      <c r="Q552" s="678"/>
      <c r="R552" s="679">
        <f>IF(AJ552="АВС",TRUNC((AK552-AK552*10/100)/10,0)*10,"-")</f>
        <v>2120</v>
      </c>
      <c r="S552" s="680"/>
      <c r="T552" s="678">
        <f>IF(AJ552="АВС",TRUNC((AK552+AK552*8/100)/10,0)*10,"-")</f>
        <v>2540</v>
      </c>
      <c r="U552" s="678"/>
      <c r="V552" s="678">
        <f>IF(OR(AJ552="АВС",AJ552="А"),TRUNC((AK552-AK552*6/100)/10,0)*10,"-")</f>
        <v>2210</v>
      </c>
      <c r="W552" s="678"/>
      <c r="X552" s="678">
        <f>IF(OR(AJ552="АВС",AJ552="В"),TRUNC((AK552-AK552*9/100)/10,0)*10,"-")</f>
        <v>2140</v>
      </c>
      <c r="Y552" s="678"/>
      <c r="Z552" s="678">
        <f>IF(OR(AJ552="АВС",AJ552="С"),TRUNC((AK552+AK552*4/100)/10,0)*10,"-")</f>
        <v>2450</v>
      </c>
      <c r="AA552" s="678"/>
      <c r="AB552" s="678">
        <f>IF(OR(AJ552="АВС",AJ552="А"),TRUNC((AK552+AK552*7/100)/10,0)*10,"-")</f>
        <v>2520</v>
      </c>
      <c r="AC552" s="678"/>
      <c r="AD552" s="678">
        <f>IF(OR(AJ552="АВС",AJ552="В"),TRUNC((AK552-AK552*3/100)/10,0)*10,"-")</f>
        <v>2280</v>
      </c>
      <c r="AE552" s="678"/>
      <c r="AF552" s="678">
        <f>IF(OR(AJ552="АВС",AJ552="С"),TRUNC((AK552+AK552*5/100)/10,0)*10,"-")</f>
        <v>2470</v>
      </c>
      <c r="AG552" s="678"/>
      <c r="AH552" s="556">
        <f>TRUNC(AK552/10,0)*10</f>
        <v>2350</v>
      </c>
      <c r="AI552" s="556"/>
      <c r="AJ552" s="144" t="s">
        <v>919</v>
      </c>
      <c r="AK552" s="145">
        <v>2358</v>
      </c>
    </row>
    <row r="553" spans="1:37" s="143" customFormat="1" ht="18" customHeight="1">
      <c r="A553" s="151">
        <f>A552+1</f>
        <v>492</v>
      </c>
      <c r="B553" s="241" t="s">
        <v>193</v>
      </c>
      <c r="C553" s="369" t="s">
        <v>406</v>
      </c>
      <c r="D553" s="242" t="str">
        <f>IF(AJ553="АВС","~380В","~220В")</f>
        <v>~380В</v>
      </c>
      <c r="E553" s="553" t="s">
        <v>211</v>
      </c>
      <c r="F553" s="554"/>
      <c r="G553" s="693"/>
      <c r="H553" s="228" t="s">
        <v>196</v>
      </c>
      <c r="I553" s="242">
        <v>2.5</v>
      </c>
      <c r="J553" s="556">
        <f>IF(I553&gt;16,2500,1000)</f>
        <v>1000</v>
      </c>
      <c r="K553" s="554"/>
      <c r="L553" s="555"/>
      <c r="M553" s="556">
        <v>0.5</v>
      </c>
      <c r="N553" s="556"/>
      <c r="O553" s="556"/>
      <c r="P553" s="678">
        <f>IF(AJ553="АВС",TRUNC((AK553+AK553*15/100)/10,0)*10,"-")</f>
        <v>2890</v>
      </c>
      <c r="Q553" s="678"/>
      <c r="R553" s="679">
        <f>IF(AJ553="АВС",TRUNC((AK553-AK553*10/100)/10,0)*10,"-")</f>
        <v>2260</v>
      </c>
      <c r="S553" s="680"/>
      <c r="T553" s="678">
        <f>IF(AJ553="АВС",TRUNC((AK553+AK553*8/100)/10,0)*10,"-")</f>
        <v>2720</v>
      </c>
      <c r="U553" s="678"/>
      <c r="V553" s="678">
        <f>IF(OR(AJ553="АВС",AJ553="А"),TRUNC((AK553-AK553*6/100)/10,0)*10,"-")</f>
        <v>2360</v>
      </c>
      <c r="W553" s="678"/>
      <c r="X553" s="678">
        <f>IF(OR(AJ553="АВС",AJ553="В"),TRUNC((AK553-AK553*9/100)/10,0)*10,"-")</f>
        <v>2290</v>
      </c>
      <c r="Y553" s="678"/>
      <c r="Z553" s="678">
        <f>IF(OR(AJ553="АВС",AJ553="С"),TRUNC((AK553+AK553*4/100)/10,0)*10,"-")</f>
        <v>2620</v>
      </c>
      <c r="AA553" s="678"/>
      <c r="AB553" s="678">
        <f>IF(OR(AJ553="АВС",AJ553="А"),TRUNC((AK553+AK553*7/100)/10,0)*10,"-")</f>
        <v>2690</v>
      </c>
      <c r="AC553" s="678"/>
      <c r="AD553" s="678">
        <f>IF(OR(AJ553="АВС",AJ553="В"),TRUNC((AK553-AK553*3/100)/10,0)*10,"-")</f>
        <v>2440</v>
      </c>
      <c r="AE553" s="678"/>
      <c r="AF553" s="678">
        <f>IF(OR(AJ553="АВС",AJ553="С"),TRUNC((AK553+AK553*5/100)/10,0)*10,"-")</f>
        <v>2640</v>
      </c>
      <c r="AG553" s="678"/>
      <c r="AH553" s="556">
        <f>TRUNC(AK553/10,0)*10</f>
        <v>2520</v>
      </c>
      <c r="AI553" s="556"/>
      <c r="AJ553" s="144" t="s">
        <v>919</v>
      </c>
      <c r="AK553" s="145">
        <v>2520</v>
      </c>
    </row>
    <row r="554" spans="1:37" s="143" customFormat="1" ht="18" customHeight="1">
      <c r="A554" s="151">
        <f>A553+1</f>
        <v>493</v>
      </c>
      <c r="B554" s="241" t="s">
        <v>193</v>
      </c>
      <c r="C554" s="369" t="s">
        <v>407</v>
      </c>
      <c r="D554" s="242" t="str">
        <f>IF(AJ554="АВС","~380В","~220В")</f>
        <v>~380В</v>
      </c>
      <c r="E554" s="553" t="s">
        <v>211</v>
      </c>
      <c r="F554" s="554"/>
      <c r="G554" s="693"/>
      <c r="H554" s="228" t="s">
        <v>196</v>
      </c>
      <c r="I554" s="242">
        <v>2.5</v>
      </c>
      <c r="J554" s="556">
        <f>IF(I554&gt;16,2500,1000)</f>
        <v>1000</v>
      </c>
      <c r="K554" s="554"/>
      <c r="L554" s="555"/>
      <c r="M554" s="556">
        <v>0.5</v>
      </c>
      <c r="N554" s="556"/>
      <c r="O554" s="556"/>
      <c r="P554" s="678">
        <f>IF(AJ554="АВС",TRUNC((AK554+AK554*15/100)/10,0)*10,"-")</f>
        <v>2240</v>
      </c>
      <c r="Q554" s="678"/>
      <c r="R554" s="679">
        <f>IF(AJ554="АВС",TRUNC((AK554-AK554*10/100)/10,0)*10,"-")</f>
        <v>1750</v>
      </c>
      <c r="S554" s="680"/>
      <c r="T554" s="678">
        <f>IF(AJ554="АВС",TRUNC((AK554+AK554*8/100)/10,0)*10,"-")</f>
        <v>2100</v>
      </c>
      <c r="U554" s="678"/>
      <c r="V554" s="678">
        <f>IF(OR(AJ554="АВС",AJ554="А"),TRUNC((AK554-AK554*6/100)/10,0)*10,"-")</f>
        <v>1830</v>
      </c>
      <c r="W554" s="678"/>
      <c r="X554" s="678">
        <f>IF(OR(AJ554="АВС",AJ554="В"),TRUNC((AK554-AK554*9/100)/10,0)*10,"-")</f>
        <v>1770</v>
      </c>
      <c r="Y554" s="678"/>
      <c r="Z554" s="678">
        <f>IF(OR(AJ554="АВС",AJ554="С"),TRUNC((AK554+AK554*4/100)/10,0)*10,"-")</f>
        <v>2020</v>
      </c>
      <c r="AA554" s="678"/>
      <c r="AB554" s="678">
        <f>IF(OR(AJ554="АВС",AJ554="А"),TRUNC((AK554+AK554*7/100)/10,0)*10,"-")</f>
        <v>2080</v>
      </c>
      <c r="AC554" s="678"/>
      <c r="AD554" s="678">
        <f>IF(OR(AJ554="АВС",AJ554="В"),TRUNC((AK554-AK554*3/100)/10,0)*10,"-")</f>
        <v>1890</v>
      </c>
      <c r="AE554" s="678"/>
      <c r="AF554" s="678">
        <f>IF(OR(AJ554="АВС",AJ554="С"),TRUNC((AK554+AK554*5/100)/10,0)*10,"-")</f>
        <v>2040</v>
      </c>
      <c r="AG554" s="678"/>
      <c r="AH554" s="556">
        <f>TRUNC(AK554/10,0)*10</f>
        <v>1950</v>
      </c>
      <c r="AI554" s="556"/>
      <c r="AJ554" s="144" t="s">
        <v>919</v>
      </c>
      <c r="AK554" s="145">
        <v>1950</v>
      </c>
    </row>
    <row r="555" spans="1:37" s="143" customFormat="1" ht="18" customHeight="1">
      <c r="A555" s="151">
        <f>A554+1</f>
        <v>494</v>
      </c>
      <c r="B555" s="241" t="s">
        <v>193</v>
      </c>
      <c r="C555" s="369" t="s">
        <v>408</v>
      </c>
      <c r="D555" s="242" t="str">
        <f>IF(AJ555="АВС","~380В","~220В")</f>
        <v>~380В</v>
      </c>
      <c r="E555" s="553" t="s">
        <v>211</v>
      </c>
      <c r="F555" s="554"/>
      <c r="G555" s="693"/>
      <c r="H555" s="228" t="s">
        <v>196</v>
      </c>
      <c r="I555" s="242">
        <v>4</v>
      </c>
      <c r="J555" s="556">
        <f>IF(I555&gt;16,2500,1000)</f>
        <v>1000</v>
      </c>
      <c r="K555" s="554"/>
      <c r="L555" s="555"/>
      <c r="M555" s="556">
        <v>0.5</v>
      </c>
      <c r="N555" s="556"/>
      <c r="O555" s="556"/>
      <c r="P555" s="678">
        <f>IF(AJ555="АВС",TRUNC((AK555+AK555*15/100)/10,0)*10,"-")</f>
        <v>3080</v>
      </c>
      <c r="Q555" s="678"/>
      <c r="R555" s="679">
        <f>IF(AJ555="АВС",TRUNC((AK555-AK555*10/100)/10,0)*10,"-")</f>
        <v>2410</v>
      </c>
      <c r="S555" s="680"/>
      <c r="T555" s="678">
        <f>IF(AJ555="АВС",TRUNC((AK555+AK555*8/100)/10,0)*10,"-")</f>
        <v>2890</v>
      </c>
      <c r="U555" s="678"/>
      <c r="V555" s="678">
        <f>IF(OR(AJ555="АВС",AJ555="А"),TRUNC((AK555-AK555*6/100)/10,0)*10,"-")</f>
        <v>2520</v>
      </c>
      <c r="W555" s="678"/>
      <c r="X555" s="678">
        <f>IF(OR(AJ555="АВС",AJ555="В"),TRUNC((AK555-AK555*9/100)/10,0)*10,"-")</f>
        <v>2440</v>
      </c>
      <c r="Y555" s="678"/>
      <c r="Z555" s="678">
        <f>IF(OR(AJ555="АВС",AJ555="С"),TRUNC((AK555+AK555*4/100)/10,0)*10,"-")</f>
        <v>2790</v>
      </c>
      <c r="AA555" s="678"/>
      <c r="AB555" s="678">
        <f>IF(OR(AJ555="АВС",AJ555="А"),TRUNC((AK555+AK555*7/100)/10,0)*10,"-")</f>
        <v>2870</v>
      </c>
      <c r="AC555" s="678"/>
      <c r="AD555" s="678">
        <f>IF(OR(AJ555="АВС",AJ555="В"),TRUNC((AK555-AK555*3/100)/10,0)*10,"-")</f>
        <v>2600</v>
      </c>
      <c r="AE555" s="678"/>
      <c r="AF555" s="678">
        <f>IF(OR(AJ555="АВС",AJ555="С"),TRUNC((AK555+AK555*5/100)/10,0)*10,"-")</f>
        <v>2810</v>
      </c>
      <c r="AG555" s="678"/>
      <c r="AH555" s="556">
        <f>TRUNC(AK555/10,0)*10</f>
        <v>2680</v>
      </c>
      <c r="AI555" s="556"/>
      <c r="AJ555" s="144" t="s">
        <v>919</v>
      </c>
      <c r="AK555" s="145">
        <v>2684</v>
      </c>
    </row>
    <row r="556" spans="1:37" ht="21.75" customHeight="1">
      <c r="A556" s="651" t="s">
        <v>158</v>
      </c>
      <c r="B556" s="651"/>
      <c r="C556" s="651"/>
      <c r="D556" s="651"/>
      <c r="E556" s="651"/>
      <c r="F556" s="651"/>
      <c r="G556" s="651"/>
      <c r="H556" s="651"/>
      <c r="I556" s="651"/>
      <c r="J556" s="651"/>
      <c r="K556" s="651"/>
      <c r="L556" s="651"/>
      <c r="M556" s="651"/>
      <c r="N556" s="651"/>
      <c r="O556" s="651"/>
      <c r="P556" s="651"/>
      <c r="Q556" s="651"/>
      <c r="R556" s="651"/>
      <c r="S556" s="651"/>
      <c r="T556" s="651"/>
      <c r="U556" s="651"/>
      <c r="V556" s="651"/>
      <c r="AJ556" s="132"/>
      <c r="AK556" s="141"/>
    </row>
    <row r="557" spans="1:37" ht="27" customHeight="1">
      <c r="A557" s="464" t="s">
        <v>1017</v>
      </c>
      <c r="B557" s="457" t="s">
        <v>1018</v>
      </c>
      <c r="C557" s="458"/>
      <c r="D557" s="457" t="s">
        <v>197</v>
      </c>
      <c r="E557" s="681"/>
      <c r="F557" s="681"/>
      <c r="G557" s="458"/>
      <c r="H557" s="461" t="s">
        <v>1021</v>
      </c>
      <c r="I557" s="463"/>
      <c r="J557" s="463"/>
      <c r="K557" s="463"/>
      <c r="L557" s="463"/>
      <c r="M557" s="463"/>
      <c r="N557" s="463"/>
      <c r="O557" s="462"/>
      <c r="P557" s="461" t="s">
        <v>1022</v>
      </c>
      <c r="Q557" s="463"/>
      <c r="R557" s="463"/>
      <c r="S557" s="463"/>
      <c r="T557" s="463"/>
      <c r="U557" s="463"/>
      <c r="V557" s="463"/>
      <c r="W557" s="462"/>
      <c r="X557" s="457" t="s">
        <v>1023</v>
      </c>
      <c r="Y557" s="681"/>
      <c r="Z557" s="681"/>
      <c r="AA557" s="681"/>
      <c r="AB557" s="458"/>
      <c r="AC557" s="683" t="s">
        <v>198</v>
      </c>
      <c r="AD557" s="683"/>
      <c r="AE557" s="683"/>
      <c r="AF557" s="683"/>
      <c r="AG557" s="683"/>
      <c r="AH557" s="683"/>
      <c r="AI557" s="683"/>
      <c r="AJ557" s="134"/>
    </row>
    <row r="558" spans="1:37" ht="30" customHeight="1">
      <c r="A558" s="465"/>
      <c r="B558" s="459"/>
      <c r="C558" s="460"/>
      <c r="D558" s="459"/>
      <c r="E558" s="682"/>
      <c r="F558" s="682"/>
      <c r="G558" s="460"/>
      <c r="H558" s="461" t="s">
        <v>1025</v>
      </c>
      <c r="I558" s="463"/>
      <c r="J558" s="463"/>
      <c r="K558" s="462"/>
      <c r="L558" s="461" t="s">
        <v>1026</v>
      </c>
      <c r="M558" s="463"/>
      <c r="N558" s="463"/>
      <c r="O558" s="462"/>
      <c r="P558" s="461" t="s">
        <v>1027</v>
      </c>
      <c r="Q558" s="463"/>
      <c r="R558" s="463"/>
      <c r="S558" s="462"/>
      <c r="T558" s="461" t="s">
        <v>1028</v>
      </c>
      <c r="U558" s="463"/>
      <c r="V558" s="463"/>
      <c r="W558" s="462"/>
      <c r="X558" s="459"/>
      <c r="Y558" s="682"/>
      <c r="Z558" s="682"/>
      <c r="AA558" s="682"/>
      <c r="AB558" s="460"/>
      <c r="AC558" s="683"/>
      <c r="AD558" s="683"/>
      <c r="AE558" s="683"/>
      <c r="AF558" s="683"/>
      <c r="AG558" s="683"/>
      <c r="AH558" s="683"/>
      <c r="AI558" s="683"/>
      <c r="AJ558" s="134"/>
    </row>
    <row r="559" spans="1:37" ht="39.950000000000003" customHeight="1">
      <c r="A559" s="53">
        <v>1</v>
      </c>
      <c r="B559" s="461" t="str">
        <f ca="1">'Исходник '!B56</f>
        <v>MPI-520</v>
      </c>
      <c r="C559" s="462"/>
      <c r="D559" s="461">
        <f ca="1">'Исходник '!C56</f>
        <v>723895</v>
      </c>
      <c r="E559" s="463"/>
      <c r="F559" s="463"/>
      <c r="G559" s="462"/>
      <c r="H559" s="461" t="str">
        <f ca="1">'Исходник '!F57</f>
        <v>0…3 ГОм (1 кОм)</v>
      </c>
      <c r="I559" s="463"/>
      <c r="J559" s="463"/>
      <c r="K559" s="462"/>
      <c r="L559" s="461" t="str">
        <f ca="1">'Исходник '!H57</f>
        <v>± (3% Riso+8 е.м.р.)</v>
      </c>
      <c r="M559" s="463"/>
      <c r="N559" s="463"/>
      <c r="O559" s="462"/>
      <c r="P559" s="492">
        <f ca="1">'Исходник '!J56</f>
        <v>43885</v>
      </c>
      <c r="Q559" s="684"/>
      <c r="R559" s="684"/>
      <c r="S559" s="493"/>
      <c r="T559" s="492">
        <f ca="1">'Исходник '!L56</f>
        <v>44251</v>
      </c>
      <c r="U559" s="684"/>
      <c r="V559" s="684"/>
      <c r="W559" s="493"/>
      <c r="X559" s="461" t="str">
        <f ca="1">'Исходник '!N56</f>
        <v>№80</v>
      </c>
      <c r="Y559" s="463"/>
      <c r="Z559" s="463"/>
      <c r="AA559" s="463"/>
      <c r="AB559" s="462"/>
      <c r="AC559" s="683" t="str">
        <f ca="1">'Исходник '!P56</f>
        <v>ООО НПК "АВИАПРИБОР"</v>
      </c>
      <c r="AD559" s="683"/>
      <c r="AE559" s="683"/>
      <c r="AF559" s="683"/>
      <c r="AG559" s="683"/>
      <c r="AH559" s="683"/>
      <c r="AI559" s="683"/>
      <c r="AJ559" s="134"/>
    </row>
    <row r="560" spans="1:37" ht="39.950000000000003" customHeight="1">
      <c r="A560" s="53">
        <v>2</v>
      </c>
      <c r="B560" s="461" t="str">
        <f ca="1">'Исходник '!B61</f>
        <v>ИВТМ-7</v>
      </c>
      <c r="C560" s="462"/>
      <c r="D560" s="461">
        <f ca="1">'Исходник '!C61</f>
        <v>20084</v>
      </c>
      <c r="E560" s="463"/>
      <c r="F560" s="463"/>
      <c r="G560" s="462"/>
      <c r="H560" s="461" t="str">
        <f ca="1">'Исходник '!F61</f>
        <v>0-99 %
-20 +60 0С</v>
      </c>
      <c r="I560" s="463"/>
      <c r="J560" s="463"/>
      <c r="K560" s="462"/>
      <c r="L560" s="461" t="str">
        <f ca="1">'Исходник '!H61</f>
        <v>± 2%
± 0,2 0С</v>
      </c>
      <c r="M560" s="463"/>
      <c r="N560" s="463"/>
      <c r="O560" s="462"/>
      <c r="P560" s="492">
        <f ca="1">'Исходник '!J61</f>
        <v>43885</v>
      </c>
      <c r="Q560" s="684"/>
      <c r="R560" s="684"/>
      <c r="S560" s="493"/>
      <c r="T560" s="492">
        <f ca="1">'Исходник '!L61</f>
        <v>44251</v>
      </c>
      <c r="U560" s="684"/>
      <c r="V560" s="684"/>
      <c r="W560" s="493"/>
      <c r="X560" s="461" t="str">
        <f ca="1">'Исходник '!N61</f>
        <v>№78</v>
      </c>
      <c r="Y560" s="463"/>
      <c r="Z560" s="463"/>
      <c r="AA560" s="463"/>
      <c r="AB560" s="462"/>
      <c r="AC560" s="683" t="str">
        <f ca="1">'Исходник '!P61</f>
        <v>ООО НПК "АВИАПРИБОР"</v>
      </c>
      <c r="AD560" s="683"/>
      <c r="AE560" s="683"/>
      <c r="AF560" s="683"/>
      <c r="AG560" s="683"/>
      <c r="AH560" s="683"/>
      <c r="AI560" s="683"/>
      <c r="AJ560" s="134"/>
    </row>
    <row r="561" spans="1:37" ht="39.950000000000003" customHeight="1">
      <c r="A561" s="53">
        <v>3</v>
      </c>
      <c r="B561" s="461" t="str">
        <f ca="1">'Исходник '!B62</f>
        <v>Барометр М 67</v>
      </c>
      <c r="C561" s="462"/>
      <c r="D561" s="461">
        <f ca="1">'Исходник '!C62</f>
        <v>74</v>
      </c>
      <c r="E561" s="463"/>
      <c r="F561" s="463"/>
      <c r="G561" s="462"/>
      <c r="H561" s="461" t="str">
        <f ca="1">'Исходник '!F62</f>
        <v>610-790
 мм.рт.ст</v>
      </c>
      <c r="I561" s="463"/>
      <c r="J561" s="463"/>
      <c r="K561" s="462"/>
      <c r="L561" s="461" t="str">
        <f ca="1">'Исходник '!H62</f>
        <v>± 0,8 мм.рт.ст.</v>
      </c>
      <c r="M561" s="463"/>
      <c r="N561" s="463"/>
      <c r="O561" s="462"/>
      <c r="P561" s="492">
        <f ca="1">'Исходник '!J62</f>
        <v>43885</v>
      </c>
      <c r="Q561" s="684"/>
      <c r="R561" s="684"/>
      <c r="S561" s="493"/>
      <c r="T561" s="492">
        <f ca="1">'Исходник '!L62</f>
        <v>44251</v>
      </c>
      <c r="U561" s="684"/>
      <c r="V561" s="684"/>
      <c r="W561" s="493"/>
      <c r="X561" s="461" t="str">
        <f ca="1">'Исходник '!N62</f>
        <v>№77</v>
      </c>
      <c r="Y561" s="463"/>
      <c r="Z561" s="463"/>
      <c r="AA561" s="463"/>
      <c r="AB561" s="462"/>
      <c r="AC561" s="683" t="str">
        <f ca="1">'Исходник '!P62</f>
        <v>ООО НПК "АВИАПРИБОР"</v>
      </c>
      <c r="AD561" s="683"/>
      <c r="AE561" s="683"/>
      <c r="AF561" s="683"/>
      <c r="AG561" s="683"/>
      <c r="AH561" s="683"/>
      <c r="AI561" s="683"/>
      <c r="AJ561" s="134"/>
    </row>
    <row r="562" spans="1:37" ht="39.950000000000003" customHeight="1">
      <c r="A562" s="53">
        <v>4</v>
      </c>
      <c r="B562" s="461" t="str">
        <f ca="1">'Исходник '!B64</f>
        <v>MIC-2500</v>
      </c>
      <c r="C562" s="462"/>
      <c r="D562" s="461">
        <f ca="1">'Исходник '!C64</f>
        <v>248181</v>
      </c>
      <c r="E562" s="463"/>
      <c r="F562" s="463"/>
      <c r="G562" s="462"/>
      <c r="H562" s="461" t="str">
        <f ca="1">'Исходник '!F64</f>
        <v>50,00 кОм…110,0 Гом
(0,01 кОм…0,1 Гом)</v>
      </c>
      <c r="I562" s="463"/>
      <c r="J562" s="463"/>
      <c r="K562" s="462"/>
      <c r="L562" s="461" t="str">
        <f ca="1">'Исходник '!H64</f>
        <v>± (3% и.в.+20 е.м.р.)</v>
      </c>
      <c r="M562" s="463"/>
      <c r="N562" s="463"/>
      <c r="O562" s="462"/>
      <c r="P562" s="492">
        <f ca="1">'Исходник '!J64</f>
        <v>43916</v>
      </c>
      <c r="Q562" s="684"/>
      <c r="R562" s="684"/>
      <c r="S562" s="493"/>
      <c r="T562" s="492">
        <f ca="1">'Исходник '!L64</f>
        <v>44281</v>
      </c>
      <c r="U562" s="684"/>
      <c r="V562" s="684"/>
      <c r="W562" s="493"/>
      <c r="X562" s="461" t="str">
        <f ca="1">'Исходник '!N64</f>
        <v>№200</v>
      </c>
      <c r="Y562" s="463"/>
      <c r="Z562" s="463"/>
      <c r="AA562" s="463"/>
      <c r="AB562" s="462"/>
      <c r="AC562" s="683" t="str">
        <f ca="1">'Исходник '!P64</f>
        <v>ООО НПК "АВИАПРИБОР"</v>
      </c>
      <c r="AD562" s="683"/>
      <c r="AE562" s="683"/>
      <c r="AF562" s="683"/>
      <c r="AG562" s="683"/>
      <c r="AH562" s="683"/>
      <c r="AI562" s="683"/>
      <c r="AJ562" s="134"/>
    </row>
    <row r="563" spans="1:37" s="52" customFormat="1" ht="16.5" customHeight="1">
      <c r="A563" s="60" t="s">
        <v>199</v>
      </c>
      <c r="B563" s="263"/>
      <c r="C563" s="695"/>
      <c r="D563" s="696"/>
      <c r="E563" s="696"/>
      <c r="F563" s="696"/>
      <c r="G563" s="696"/>
      <c r="H563" s="696"/>
      <c r="I563" s="696"/>
      <c r="J563" s="696"/>
      <c r="K563" s="696"/>
      <c r="L563" s="696"/>
      <c r="M563" s="696"/>
      <c r="N563" s="696"/>
      <c r="O563" s="696"/>
      <c r="P563" s="696"/>
      <c r="Q563" s="696"/>
      <c r="R563" s="696"/>
      <c r="S563" s="696"/>
      <c r="T563" s="696"/>
      <c r="U563" s="696"/>
      <c r="V563" s="696"/>
      <c r="W563" s="696"/>
      <c r="X563" s="696"/>
      <c r="Y563" s="696"/>
      <c r="Z563" s="696"/>
      <c r="AA563" s="696"/>
      <c r="AB563" s="696"/>
      <c r="AC563" s="696"/>
      <c r="AD563" s="696"/>
      <c r="AE563" s="696"/>
      <c r="AF563" s="696"/>
      <c r="AG563" s="696"/>
      <c r="AH563" s="696"/>
      <c r="AI563" s="696"/>
      <c r="AJ563" s="263"/>
      <c r="AK563" s="263"/>
    </row>
    <row r="564" spans="1:37" s="52" customFormat="1" ht="18" customHeight="1">
      <c r="A564" s="60" t="s">
        <v>1292</v>
      </c>
      <c r="B564" s="60"/>
      <c r="C564" s="694" t="s">
        <v>409</v>
      </c>
      <c r="D564" s="694"/>
      <c r="E564" s="694"/>
      <c r="F564" s="694"/>
      <c r="G564" s="694"/>
      <c r="H564" s="694"/>
      <c r="I564" s="694"/>
      <c r="J564" s="694"/>
      <c r="K564" s="694"/>
      <c r="L564" s="694"/>
      <c r="M564" s="694"/>
      <c r="N564" s="694"/>
      <c r="O564" s="694"/>
      <c r="P564" s="694"/>
      <c r="Q564" s="694"/>
      <c r="R564" s="694"/>
      <c r="S564" s="694"/>
      <c r="T564" s="694"/>
      <c r="U564" s="694"/>
      <c r="V564" s="694"/>
      <c r="W564" s="694"/>
      <c r="X564" s="694"/>
      <c r="Y564" s="694"/>
      <c r="Z564" s="694"/>
      <c r="AA564" s="694"/>
      <c r="AB564" s="694"/>
      <c r="AC564" s="694"/>
      <c r="AD564" s="694"/>
      <c r="AE564" s="694"/>
      <c r="AF564" s="694"/>
      <c r="AG564" s="694"/>
      <c r="AH564" s="694"/>
      <c r="AI564" s="694"/>
      <c r="AJ564" s="263"/>
    </row>
    <row r="565" spans="1:37" ht="33.75" customHeight="1">
      <c r="A565" s="688" t="s">
        <v>1293</v>
      </c>
      <c r="B565" s="688"/>
      <c r="C565" s="688"/>
      <c r="D565" s="642" t="s">
        <v>1251</v>
      </c>
      <c r="E565" s="642"/>
      <c r="F565" s="642"/>
      <c r="G565" s="642"/>
      <c r="H565" s="642"/>
      <c r="I565" s="642"/>
      <c r="J565" s="642"/>
      <c r="N565" s="642"/>
      <c r="O565" s="642"/>
      <c r="P565" s="642"/>
      <c r="Q565" s="642"/>
      <c r="R565" s="642"/>
      <c r="S565" s="642"/>
      <c r="T565" s="642"/>
      <c r="X565" s="642" t="str">
        <f ca="1">'Исходник '!B12</f>
        <v>Кокшаров С.В.</v>
      </c>
      <c r="Y565" s="642"/>
      <c r="Z565" s="642"/>
      <c r="AA565" s="642"/>
      <c r="AB565" s="642"/>
      <c r="AC565" s="642"/>
      <c r="AD565" s="642"/>
      <c r="AE565" s="642"/>
      <c r="AF565" s="642"/>
      <c r="AJ565" s="134"/>
    </row>
    <row r="566" spans="1:37" ht="18" customHeight="1">
      <c r="A566" s="55"/>
      <c r="B566" s="55"/>
      <c r="C566" s="55"/>
      <c r="D566" s="616" t="s">
        <v>1253</v>
      </c>
      <c r="E566" s="616"/>
      <c r="F566" s="616"/>
      <c r="G566" s="616"/>
      <c r="H566" s="616"/>
      <c r="I566" s="616"/>
      <c r="J566" s="616"/>
      <c r="K566" s="55"/>
      <c r="L566" s="55"/>
      <c r="M566" s="55"/>
      <c r="N566" s="616" t="s">
        <v>1130</v>
      </c>
      <c r="O566" s="616"/>
      <c r="P566" s="616"/>
      <c r="Q566" s="616"/>
      <c r="R566" s="616"/>
      <c r="S566" s="616"/>
      <c r="T566" s="616"/>
      <c r="U566" s="55"/>
      <c r="V566" s="55"/>
      <c r="X566" s="616" t="s">
        <v>1294</v>
      </c>
      <c r="Y566" s="616"/>
      <c r="Z566" s="616"/>
      <c r="AA566" s="616"/>
      <c r="AB566" s="616"/>
      <c r="AC566" s="616"/>
      <c r="AD566" s="616"/>
      <c r="AE566" s="616"/>
      <c r="AF566" s="616"/>
      <c r="AG566" s="55"/>
      <c r="AH566" s="55"/>
      <c r="AJ566" s="134"/>
    </row>
    <row r="567" spans="1:37" ht="18" customHeight="1">
      <c r="A567" s="20"/>
      <c r="B567" s="20"/>
      <c r="C567" s="20"/>
      <c r="D567" s="642" t="s">
        <v>1295</v>
      </c>
      <c r="E567" s="642"/>
      <c r="F567" s="642"/>
      <c r="G567" s="642"/>
      <c r="H567" s="642"/>
      <c r="I567" s="642"/>
      <c r="J567" s="642"/>
      <c r="K567" s="54"/>
      <c r="L567" s="54"/>
      <c r="M567" s="54"/>
      <c r="N567" s="642"/>
      <c r="O567" s="642"/>
      <c r="P567" s="642"/>
      <c r="Q567" s="642"/>
      <c r="R567" s="642"/>
      <c r="S567" s="642"/>
      <c r="T567" s="642"/>
      <c r="U567" s="54"/>
      <c r="V567" s="54"/>
      <c r="W567" s="84"/>
      <c r="X567" s="642" t="str">
        <f ca="1">'Исходник '!B13</f>
        <v>Тимонин Р.В.</v>
      </c>
      <c r="Y567" s="642"/>
      <c r="Z567" s="642"/>
      <c r="AA567" s="642"/>
      <c r="AB567" s="642"/>
      <c r="AC567" s="642"/>
      <c r="AD567" s="642"/>
      <c r="AE567" s="642"/>
      <c r="AF567" s="642"/>
      <c r="AG567" s="54"/>
      <c r="AH567" s="54"/>
      <c r="AJ567" s="132"/>
    </row>
    <row r="568" spans="1:37" ht="18" customHeight="1">
      <c r="A568" s="21"/>
      <c r="B568" s="21"/>
      <c r="C568" s="21"/>
      <c r="D568" s="616" t="s">
        <v>1253</v>
      </c>
      <c r="E568" s="616"/>
      <c r="F568" s="616"/>
      <c r="G568" s="616"/>
      <c r="H568" s="616"/>
      <c r="I568" s="616"/>
      <c r="J568" s="616"/>
      <c r="K568" s="55"/>
      <c r="L568" s="55"/>
      <c r="M568" s="55"/>
      <c r="N568" s="616" t="s">
        <v>1130</v>
      </c>
      <c r="O568" s="616"/>
      <c r="P568" s="616"/>
      <c r="Q568" s="616"/>
      <c r="R568" s="616"/>
      <c r="S568" s="616"/>
      <c r="T568" s="616"/>
      <c r="U568" s="55"/>
      <c r="V568" s="55"/>
      <c r="W568" s="84"/>
      <c r="X568" s="616" t="s">
        <v>1294</v>
      </c>
      <c r="Y568" s="616"/>
      <c r="Z568" s="616"/>
      <c r="AA568" s="616"/>
      <c r="AB568" s="616"/>
      <c r="AC568" s="616"/>
      <c r="AD568" s="616"/>
      <c r="AE568" s="616"/>
      <c r="AF568" s="616"/>
      <c r="AG568" s="61"/>
      <c r="AH568" s="61"/>
      <c r="AJ568" s="134"/>
    </row>
    <row r="569" spans="1:37" ht="18" customHeight="1">
      <c r="A569" s="688" t="s">
        <v>1296</v>
      </c>
      <c r="B569" s="688"/>
      <c r="C569" s="688"/>
      <c r="D569" s="642" t="s">
        <v>1251</v>
      </c>
      <c r="E569" s="642"/>
      <c r="F569" s="642"/>
      <c r="G569" s="642"/>
      <c r="H569" s="642"/>
      <c r="I569" s="642"/>
      <c r="J569" s="642"/>
      <c r="K569" s="54"/>
      <c r="L569" s="54"/>
      <c r="M569" s="54"/>
      <c r="N569" s="642"/>
      <c r="O569" s="642"/>
      <c r="P569" s="642"/>
      <c r="Q569" s="642"/>
      <c r="R569" s="642"/>
      <c r="S569" s="642"/>
      <c r="T569" s="642"/>
      <c r="U569" s="54"/>
      <c r="V569" s="54"/>
      <c r="W569" s="84"/>
      <c r="X569" s="642" t="str">
        <f ca="1">'Исходник '!B12</f>
        <v>Кокшаров С.В.</v>
      </c>
      <c r="Y569" s="642"/>
      <c r="Z569" s="642"/>
      <c r="AA569" s="642"/>
      <c r="AB569" s="642"/>
      <c r="AC569" s="642"/>
      <c r="AD569" s="642"/>
      <c r="AE569" s="642"/>
      <c r="AF569" s="642"/>
      <c r="AG569" s="54"/>
      <c r="AH569" s="54"/>
      <c r="AJ569" s="134"/>
    </row>
    <row r="570" spans="1:37" ht="18" customHeight="1">
      <c r="A570" s="55"/>
      <c r="B570" s="55"/>
      <c r="C570" s="55"/>
      <c r="D570" s="616" t="s">
        <v>1253</v>
      </c>
      <c r="E570" s="616"/>
      <c r="F570" s="616"/>
      <c r="G570" s="616"/>
      <c r="H570" s="616"/>
      <c r="I570" s="616"/>
      <c r="J570" s="616"/>
      <c r="K570" s="55"/>
      <c r="L570" s="55"/>
      <c r="M570" s="55"/>
      <c r="N570" s="616" t="s">
        <v>1130</v>
      </c>
      <c r="O570" s="616"/>
      <c r="P570" s="616"/>
      <c r="Q570" s="616"/>
      <c r="R570" s="616"/>
      <c r="S570" s="616"/>
      <c r="T570" s="616"/>
      <c r="U570" s="55"/>
      <c r="V570" s="55"/>
      <c r="X570" s="616" t="s">
        <v>1294</v>
      </c>
      <c r="Y570" s="616"/>
      <c r="Z570" s="616"/>
      <c r="AA570" s="616"/>
      <c r="AB570" s="616"/>
      <c r="AC570" s="616"/>
      <c r="AD570" s="616"/>
      <c r="AE570" s="616"/>
      <c r="AF570" s="616"/>
      <c r="AG570" s="55"/>
      <c r="AH570" s="55"/>
      <c r="AJ570" s="134"/>
    </row>
    <row r="571" spans="1:37" s="85" customFormat="1" ht="12.95" customHeight="1">
      <c r="A571" s="689" t="s">
        <v>1297</v>
      </c>
      <c r="B571" s="689"/>
      <c r="C571" s="689"/>
      <c r="D571" s="689"/>
      <c r="E571" s="689"/>
      <c r="F571" s="689"/>
      <c r="G571" s="689"/>
      <c r="H571" s="689"/>
      <c r="I571" s="689"/>
      <c r="J571" s="689"/>
      <c r="K571" s="689"/>
      <c r="L571" s="689"/>
      <c r="M571" s="689"/>
      <c r="N571" s="689"/>
      <c r="O571" s="689"/>
      <c r="P571" s="689"/>
      <c r="Q571" s="689"/>
      <c r="R571" s="689"/>
      <c r="S571" s="689"/>
      <c r="T571" s="689"/>
      <c r="U571" s="689"/>
      <c r="V571" s="689"/>
      <c r="W571" s="689"/>
      <c r="X571" s="689"/>
      <c r="Y571" s="689"/>
      <c r="Z571" s="689"/>
      <c r="AA571" s="689"/>
      <c r="AB571" s="689"/>
      <c r="AC571" s="689"/>
      <c r="AD571" s="689"/>
      <c r="AE571" s="689"/>
      <c r="AF571" s="689"/>
      <c r="AG571" s="689"/>
      <c r="AH571" s="689"/>
      <c r="AI571" s="689"/>
      <c r="AJ571" s="132"/>
    </row>
    <row r="572" spans="1:37" s="24" customFormat="1" ht="12.95" customHeight="1">
      <c r="A572" s="689" t="s">
        <v>1298</v>
      </c>
      <c r="B572" s="689"/>
      <c r="C572" s="689"/>
      <c r="D572" s="689"/>
      <c r="E572" s="689"/>
      <c r="F572" s="689"/>
      <c r="G572" s="689"/>
      <c r="H572" s="689"/>
      <c r="I572" s="689"/>
      <c r="J572" s="689"/>
      <c r="K572" s="689"/>
      <c r="L572" s="689"/>
      <c r="M572" s="689"/>
      <c r="N572" s="689"/>
      <c r="O572" s="689"/>
      <c r="P572" s="689"/>
      <c r="Q572" s="689"/>
      <c r="R572" s="689"/>
      <c r="S572" s="689"/>
      <c r="T572" s="689"/>
      <c r="U572" s="689"/>
      <c r="V572" s="689"/>
      <c r="W572" s="689"/>
      <c r="X572" s="689"/>
      <c r="Y572" s="689"/>
      <c r="Z572" s="689"/>
      <c r="AA572" s="689"/>
      <c r="AB572" s="689"/>
      <c r="AC572" s="689"/>
      <c r="AD572" s="689"/>
      <c r="AE572" s="689"/>
      <c r="AF572" s="689"/>
      <c r="AG572" s="689"/>
      <c r="AH572" s="689"/>
      <c r="AI572" s="689"/>
      <c r="AJ572" s="134"/>
      <c r="AK572" s="85"/>
    </row>
    <row r="573" spans="1:37" ht="15" customHeight="1">
      <c r="A573" s="54"/>
      <c r="B573" s="54"/>
      <c r="C573" s="54"/>
      <c r="D573" s="54"/>
      <c r="AJ573" s="134"/>
    </row>
    <row r="574" spans="1:37" ht="12.75" customHeight="1">
      <c r="A574" s="61"/>
      <c r="B574" s="61"/>
      <c r="C574" s="61"/>
      <c r="D574" s="61"/>
      <c r="AJ574" s="134"/>
    </row>
    <row r="575" spans="1:37" ht="15" customHeight="1">
      <c r="P575" s="54"/>
      <c r="Q575" s="54"/>
      <c r="R575" s="54"/>
      <c r="S575" s="54"/>
      <c r="T575" s="54"/>
      <c r="U575" s="54"/>
      <c r="V575" s="54"/>
      <c r="W575" s="84"/>
      <c r="Z575" s="54"/>
      <c r="AA575" s="54"/>
      <c r="AB575" s="54"/>
      <c r="AC575" s="54"/>
      <c r="AD575" s="54"/>
      <c r="AE575" s="54"/>
      <c r="AF575" s="54"/>
      <c r="AG575" s="54"/>
      <c r="AH575" s="54"/>
      <c r="AJ575" s="134"/>
    </row>
    <row r="576" spans="1:37" ht="12.75" customHeight="1">
      <c r="P576" s="55"/>
      <c r="Q576" s="55"/>
      <c r="R576" s="55"/>
      <c r="S576" s="55"/>
      <c r="T576" s="55"/>
      <c r="U576" s="55"/>
      <c r="V576" s="55"/>
      <c r="Z576" s="55"/>
      <c r="AA576" s="55"/>
      <c r="AB576" s="55"/>
      <c r="AC576" s="55"/>
      <c r="AD576" s="55"/>
      <c r="AE576" s="55"/>
      <c r="AF576" s="55"/>
      <c r="AG576" s="55"/>
      <c r="AH576" s="55"/>
      <c r="AJ576" s="132"/>
    </row>
    <row r="577" spans="16:36">
      <c r="P577" s="54"/>
      <c r="Q577" s="54"/>
      <c r="R577" s="54"/>
      <c r="S577" s="54"/>
      <c r="T577" s="54"/>
      <c r="U577" s="54"/>
      <c r="V577" s="54"/>
      <c r="Z577" s="54"/>
      <c r="AA577" s="54"/>
      <c r="AB577" s="54"/>
      <c r="AC577" s="54"/>
      <c r="AD577" s="54"/>
      <c r="AE577" s="54"/>
      <c r="AF577" s="54"/>
      <c r="AG577" s="54"/>
      <c r="AH577" s="54"/>
      <c r="AJ577" s="134"/>
    </row>
    <row r="578" spans="16:36">
      <c r="AJ578" s="134"/>
    </row>
    <row r="579" spans="16:36">
      <c r="AJ579" s="134"/>
    </row>
    <row r="580" spans="16:36">
      <c r="AJ580" s="134"/>
    </row>
    <row r="581" spans="16:36">
      <c r="AJ581" s="134"/>
    </row>
    <row r="582" spans="16:36">
      <c r="AJ582" s="134"/>
    </row>
    <row r="583" spans="16:36">
      <c r="AJ583" s="134"/>
    </row>
    <row r="584" spans="16:36">
      <c r="AJ584" s="134"/>
    </row>
    <row r="585" spans="16:36">
      <c r="AJ585" s="134"/>
    </row>
    <row r="586" spans="16:36">
      <c r="AJ586" s="132"/>
    </row>
    <row r="587" spans="16:36">
      <c r="AJ587" s="134"/>
    </row>
    <row r="588" spans="16:36">
      <c r="AJ588" s="134"/>
    </row>
    <row r="589" spans="16:36">
      <c r="AJ589" s="134"/>
    </row>
    <row r="590" spans="16:36">
      <c r="AJ590" s="132"/>
    </row>
    <row r="591" spans="16:36">
      <c r="AJ591" s="134"/>
    </row>
    <row r="592" spans="16:36">
      <c r="AJ592" s="134"/>
    </row>
    <row r="593" spans="36:36">
      <c r="AJ593" s="134"/>
    </row>
    <row r="594" spans="36:36">
      <c r="AJ594" s="134"/>
    </row>
    <row r="595" spans="36:36">
      <c r="AJ595" s="134"/>
    </row>
    <row r="596" spans="36:36">
      <c r="AJ596" s="134"/>
    </row>
    <row r="597" spans="36:36">
      <c r="AJ597" s="132"/>
    </row>
    <row r="598" spans="36:36">
      <c r="AJ598" s="132"/>
    </row>
    <row r="599" spans="36:36">
      <c r="AJ599" s="134"/>
    </row>
  </sheetData>
  <mergeCells count="6845">
    <mergeCell ref="D568:J568"/>
    <mergeCell ref="N568:T568"/>
    <mergeCell ref="X568:AF568"/>
    <mergeCell ref="X562:AB562"/>
    <mergeCell ref="AC562:AI562"/>
    <mergeCell ref="C563:AI563"/>
    <mergeCell ref="D570:J570"/>
    <mergeCell ref="N570:T570"/>
    <mergeCell ref="X570:AF570"/>
    <mergeCell ref="A569:C569"/>
    <mergeCell ref="D569:J569"/>
    <mergeCell ref="N569:T569"/>
    <mergeCell ref="X569:AF569"/>
    <mergeCell ref="B562:C562"/>
    <mergeCell ref="D562:G562"/>
    <mergeCell ref="H562:K562"/>
    <mergeCell ref="L562:O562"/>
    <mergeCell ref="P562:S562"/>
    <mergeCell ref="T562:W562"/>
    <mergeCell ref="C564:AI564"/>
    <mergeCell ref="A565:C565"/>
    <mergeCell ref="D565:J565"/>
    <mergeCell ref="N565:T565"/>
    <mergeCell ref="X565:AF565"/>
    <mergeCell ref="A572:AI572"/>
    <mergeCell ref="A571:AI571"/>
    <mergeCell ref="D567:J567"/>
    <mergeCell ref="N567:T567"/>
    <mergeCell ref="X567:AF567"/>
    <mergeCell ref="D566:J566"/>
    <mergeCell ref="N566:T566"/>
    <mergeCell ref="X566:AF566"/>
    <mergeCell ref="B559:C559"/>
    <mergeCell ref="D559:G559"/>
    <mergeCell ref="H559:K559"/>
    <mergeCell ref="L559:O559"/>
    <mergeCell ref="P559:S559"/>
    <mergeCell ref="T559:W559"/>
    <mergeCell ref="X559:AB559"/>
    <mergeCell ref="AC559:AI559"/>
    <mergeCell ref="B560:C560"/>
    <mergeCell ref="D560:G560"/>
    <mergeCell ref="H560:K560"/>
    <mergeCell ref="L560:O560"/>
    <mergeCell ref="P560:S560"/>
    <mergeCell ref="T560:W560"/>
    <mergeCell ref="X560:AB560"/>
    <mergeCell ref="AC560:AI560"/>
    <mergeCell ref="X561:AB561"/>
    <mergeCell ref="AC561:AI561"/>
    <mergeCell ref="B561:C561"/>
    <mergeCell ref="D561:G561"/>
    <mergeCell ref="H561:K561"/>
    <mergeCell ref="L561:O561"/>
    <mergeCell ref="E555:G555"/>
    <mergeCell ref="J555:L555"/>
    <mergeCell ref="M555:O555"/>
    <mergeCell ref="P555:Q555"/>
    <mergeCell ref="P561:S561"/>
    <mergeCell ref="T561:W561"/>
    <mergeCell ref="Z555:AA555"/>
    <mergeCell ref="AB555:AC555"/>
    <mergeCell ref="AD555:AE555"/>
    <mergeCell ref="AF555:AG555"/>
    <mergeCell ref="R555:S555"/>
    <mergeCell ref="T555:U555"/>
    <mergeCell ref="V555:W555"/>
    <mergeCell ref="X555:Y555"/>
    <mergeCell ref="AH555:AI555"/>
    <mergeCell ref="A556:V556"/>
    <mergeCell ref="H557:O557"/>
    <mergeCell ref="P557:W557"/>
    <mergeCell ref="A557:A558"/>
    <mergeCell ref="B557:C558"/>
    <mergeCell ref="D557:G558"/>
    <mergeCell ref="X557:AB558"/>
    <mergeCell ref="AC557:AI558"/>
    <mergeCell ref="H558:K558"/>
    <mergeCell ref="L558:O558"/>
    <mergeCell ref="P558:S558"/>
    <mergeCell ref="T558:W558"/>
    <mergeCell ref="E553:G553"/>
    <mergeCell ref="J553:L553"/>
    <mergeCell ref="M553:O553"/>
    <mergeCell ref="P553:Q553"/>
    <mergeCell ref="R553:S553"/>
    <mergeCell ref="T553:U553"/>
    <mergeCell ref="V553:W553"/>
    <mergeCell ref="V554:W554"/>
    <mergeCell ref="X554:Y554"/>
    <mergeCell ref="X553:Y553"/>
    <mergeCell ref="Z553:AA553"/>
    <mergeCell ref="AB553:AC553"/>
    <mergeCell ref="AD553:AE553"/>
    <mergeCell ref="E554:G554"/>
    <mergeCell ref="J554:L554"/>
    <mergeCell ref="M554:O554"/>
    <mergeCell ref="P554:Q554"/>
    <mergeCell ref="R554:S554"/>
    <mergeCell ref="T554:U554"/>
    <mergeCell ref="Z554:AA554"/>
    <mergeCell ref="AB554:AC554"/>
    <mergeCell ref="AD554:AE554"/>
    <mergeCell ref="AF554:AG554"/>
    <mergeCell ref="AF553:AG553"/>
    <mergeCell ref="AH553:AI553"/>
    <mergeCell ref="AF551:AG551"/>
    <mergeCell ref="AH551:AI551"/>
    <mergeCell ref="AH554:AI554"/>
    <mergeCell ref="E551:G551"/>
    <mergeCell ref="J551:L551"/>
    <mergeCell ref="M551:O551"/>
    <mergeCell ref="P551:Q551"/>
    <mergeCell ref="R551:S551"/>
    <mergeCell ref="T551:U551"/>
    <mergeCell ref="V551:W551"/>
    <mergeCell ref="E552:G552"/>
    <mergeCell ref="J552:L552"/>
    <mergeCell ref="M552:O552"/>
    <mergeCell ref="P552:Q552"/>
    <mergeCell ref="AB551:AC551"/>
    <mergeCell ref="AD551:AE551"/>
    <mergeCell ref="X551:Y551"/>
    <mergeCell ref="Z551:AA551"/>
    <mergeCell ref="Z552:AA552"/>
    <mergeCell ref="AB552:AC552"/>
    <mergeCell ref="AD552:AE552"/>
    <mergeCell ref="AF552:AG552"/>
    <mergeCell ref="R552:S552"/>
    <mergeCell ref="T552:U552"/>
    <mergeCell ref="V552:W552"/>
    <mergeCell ref="X552:Y552"/>
    <mergeCell ref="AF548:AG548"/>
    <mergeCell ref="AH548:AI548"/>
    <mergeCell ref="AH552:AI552"/>
    <mergeCell ref="E548:G548"/>
    <mergeCell ref="J548:L548"/>
    <mergeCell ref="M548:O548"/>
    <mergeCell ref="P548:Q548"/>
    <mergeCell ref="R548:S548"/>
    <mergeCell ref="T548:U548"/>
    <mergeCell ref="V548:W548"/>
    <mergeCell ref="E549:G549"/>
    <mergeCell ref="J549:L549"/>
    <mergeCell ref="M549:O549"/>
    <mergeCell ref="P549:Q549"/>
    <mergeCell ref="AB548:AC548"/>
    <mergeCell ref="AD548:AE548"/>
    <mergeCell ref="X548:Y548"/>
    <mergeCell ref="Z548:AA548"/>
    <mergeCell ref="Z549:AA549"/>
    <mergeCell ref="AB549:AC549"/>
    <mergeCell ref="AD549:AE549"/>
    <mergeCell ref="AF549:AG549"/>
    <mergeCell ref="R549:S549"/>
    <mergeCell ref="T549:U549"/>
    <mergeCell ref="V549:W549"/>
    <mergeCell ref="X549:Y549"/>
    <mergeCell ref="AF546:AG546"/>
    <mergeCell ref="AH546:AI546"/>
    <mergeCell ref="AH549:AI549"/>
    <mergeCell ref="E546:G546"/>
    <mergeCell ref="J546:L546"/>
    <mergeCell ref="M546:O546"/>
    <mergeCell ref="P546:Q546"/>
    <mergeCell ref="R546:S546"/>
    <mergeCell ref="T546:U546"/>
    <mergeCell ref="V546:W546"/>
    <mergeCell ref="E547:G547"/>
    <mergeCell ref="J547:L547"/>
    <mergeCell ref="M547:O547"/>
    <mergeCell ref="P547:Q547"/>
    <mergeCell ref="AB546:AC546"/>
    <mergeCell ref="AD546:AE546"/>
    <mergeCell ref="X546:Y546"/>
    <mergeCell ref="Z546:AA546"/>
    <mergeCell ref="Z547:AA547"/>
    <mergeCell ref="AB547:AC547"/>
    <mergeCell ref="AD547:AE547"/>
    <mergeCell ref="AF547:AG547"/>
    <mergeCell ref="R547:S547"/>
    <mergeCell ref="T547:U547"/>
    <mergeCell ref="V547:W547"/>
    <mergeCell ref="X547:Y547"/>
    <mergeCell ref="AF544:AG544"/>
    <mergeCell ref="AH544:AI544"/>
    <mergeCell ref="AH547:AI547"/>
    <mergeCell ref="E544:G544"/>
    <mergeCell ref="J544:L544"/>
    <mergeCell ref="M544:O544"/>
    <mergeCell ref="P544:Q544"/>
    <mergeCell ref="R544:S544"/>
    <mergeCell ref="T544:U544"/>
    <mergeCell ref="V544:W544"/>
    <mergeCell ref="E545:G545"/>
    <mergeCell ref="J545:L545"/>
    <mergeCell ref="M545:O545"/>
    <mergeCell ref="P545:Q545"/>
    <mergeCell ref="AB544:AC544"/>
    <mergeCell ref="AD544:AE544"/>
    <mergeCell ref="X544:Y544"/>
    <mergeCell ref="Z544:AA544"/>
    <mergeCell ref="Z545:AA545"/>
    <mergeCell ref="AB545:AC545"/>
    <mergeCell ref="AD545:AE545"/>
    <mergeCell ref="AF545:AG545"/>
    <mergeCell ref="R545:S545"/>
    <mergeCell ref="T545:U545"/>
    <mergeCell ref="V545:W545"/>
    <mergeCell ref="X545:Y545"/>
    <mergeCell ref="AF541:AG541"/>
    <mergeCell ref="AH541:AI541"/>
    <mergeCell ref="AH545:AI545"/>
    <mergeCell ref="E541:F541"/>
    <mergeCell ref="J541:L541"/>
    <mergeCell ref="M541:O541"/>
    <mergeCell ref="P541:Q541"/>
    <mergeCell ref="R541:S541"/>
    <mergeCell ref="T541:U541"/>
    <mergeCell ref="V541:W541"/>
    <mergeCell ref="B542:C542"/>
    <mergeCell ref="E542:G542"/>
    <mergeCell ref="J542:L542"/>
    <mergeCell ref="M542:O542"/>
    <mergeCell ref="AB541:AC541"/>
    <mergeCell ref="AD541:AE541"/>
    <mergeCell ref="X541:Y541"/>
    <mergeCell ref="Z541:AA541"/>
    <mergeCell ref="X542:Y542"/>
    <mergeCell ref="Z542:AA542"/>
    <mergeCell ref="AB542:AC542"/>
    <mergeCell ref="AD542:AE542"/>
    <mergeCell ref="P542:Q542"/>
    <mergeCell ref="R542:S542"/>
    <mergeCell ref="T542:U542"/>
    <mergeCell ref="V542:W542"/>
    <mergeCell ref="AD538:AE538"/>
    <mergeCell ref="AF538:AG538"/>
    <mergeCell ref="AF542:AG542"/>
    <mergeCell ref="AH542:AI542"/>
    <mergeCell ref="E538:F538"/>
    <mergeCell ref="J538:L538"/>
    <mergeCell ref="M538:O538"/>
    <mergeCell ref="P538:Q538"/>
    <mergeCell ref="R538:S538"/>
    <mergeCell ref="T538:U538"/>
    <mergeCell ref="R539:S539"/>
    <mergeCell ref="T539:U539"/>
    <mergeCell ref="V539:W539"/>
    <mergeCell ref="X539:Y539"/>
    <mergeCell ref="Z538:AA538"/>
    <mergeCell ref="AB538:AC538"/>
    <mergeCell ref="V538:W538"/>
    <mergeCell ref="X538:Y538"/>
    <mergeCell ref="Z539:AA539"/>
    <mergeCell ref="AB539:AC539"/>
    <mergeCell ref="AD539:AE539"/>
    <mergeCell ref="AF539:AG539"/>
    <mergeCell ref="AH538:AI538"/>
    <mergeCell ref="B539:C539"/>
    <mergeCell ref="E539:G539"/>
    <mergeCell ref="J539:L539"/>
    <mergeCell ref="M539:O539"/>
    <mergeCell ref="P539:Q539"/>
    <mergeCell ref="AF533:AG533"/>
    <mergeCell ref="AH533:AI533"/>
    <mergeCell ref="AH539:AI539"/>
    <mergeCell ref="E533:F533"/>
    <mergeCell ref="J533:L533"/>
    <mergeCell ref="M533:O533"/>
    <mergeCell ref="P533:Q533"/>
    <mergeCell ref="R533:S533"/>
    <mergeCell ref="T533:U533"/>
    <mergeCell ref="V533:W533"/>
    <mergeCell ref="E535:F535"/>
    <mergeCell ref="J535:L535"/>
    <mergeCell ref="M535:O535"/>
    <mergeCell ref="P535:Q535"/>
    <mergeCell ref="AB533:AC533"/>
    <mergeCell ref="AD533:AE533"/>
    <mergeCell ref="X533:Y533"/>
    <mergeCell ref="Z533:AA533"/>
    <mergeCell ref="Z535:AA535"/>
    <mergeCell ref="AB535:AC535"/>
    <mergeCell ref="AD535:AE535"/>
    <mergeCell ref="AF535:AG535"/>
    <mergeCell ref="R535:S535"/>
    <mergeCell ref="T535:U535"/>
    <mergeCell ref="V535:W535"/>
    <mergeCell ref="X535:Y535"/>
    <mergeCell ref="AD528:AE528"/>
    <mergeCell ref="AF528:AG528"/>
    <mergeCell ref="AH535:AI535"/>
    <mergeCell ref="B528:C528"/>
    <mergeCell ref="E528:G528"/>
    <mergeCell ref="J528:L528"/>
    <mergeCell ref="M528:O528"/>
    <mergeCell ref="P528:Q528"/>
    <mergeCell ref="R528:S528"/>
    <mergeCell ref="T528:U528"/>
    <mergeCell ref="T531:U531"/>
    <mergeCell ref="V531:W531"/>
    <mergeCell ref="X531:Y531"/>
    <mergeCell ref="Z531:AA531"/>
    <mergeCell ref="Z528:AA528"/>
    <mergeCell ref="AB528:AC528"/>
    <mergeCell ref="V528:W528"/>
    <mergeCell ref="X528:Y528"/>
    <mergeCell ref="AB531:AC531"/>
    <mergeCell ref="AD531:AE531"/>
    <mergeCell ref="AF531:AG531"/>
    <mergeCell ref="AH531:AI531"/>
    <mergeCell ref="AH528:AI528"/>
    <mergeCell ref="E531:F531"/>
    <mergeCell ref="J531:L531"/>
    <mergeCell ref="M531:O531"/>
    <mergeCell ref="P531:Q531"/>
    <mergeCell ref="R531:S531"/>
    <mergeCell ref="P526:Q526"/>
    <mergeCell ref="R526:S526"/>
    <mergeCell ref="T526:U526"/>
    <mergeCell ref="V526:W526"/>
    <mergeCell ref="B526:C526"/>
    <mergeCell ref="E526:G526"/>
    <mergeCell ref="J526:L526"/>
    <mergeCell ref="M526:O526"/>
    <mergeCell ref="T527:U527"/>
    <mergeCell ref="V527:W527"/>
    <mergeCell ref="X526:Y526"/>
    <mergeCell ref="Z526:AA526"/>
    <mergeCell ref="AB526:AC526"/>
    <mergeCell ref="AD526:AE526"/>
    <mergeCell ref="B527:C527"/>
    <mergeCell ref="E527:G527"/>
    <mergeCell ref="J527:L527"/>
    <mergeCell ref="M527:O527"/>
    <mergeCell ref="P527:Q527"/>
    <mergeCell ref="R527:S527"/>
    <mergeCell ref="X527:Y527"/>
    <mergeCell ref="Z527:AA527"/>
    <mergeCell ref="AB527:AC527"/>
    <mergeCell ref="AD527:AE527"/>
    <mergeCell ref="AF526:AG526"/>
    <mergeCell ref="AH526:AI526"/>
    <mergeCell ref="AF527:AG527"/>
    <mergeCell ref="AH527:AI527"/>
    <mergeCell ref="B524:C524"/>
    <mergeCell ref="E524:G524"/>
    <mergeCell ref="J524:L524"/>
    <mergeCell ref="M524:O524"/>
    <mergeCell ref="P524:Q524"/>
    <mergeCell ref="R524:S524"/>
    <mergeCell ref="T524:U524"/>
    <mergeCell ref="V524:W524"/>
    <mergeCell ref="T525:U525"/>
    <mergeCell ref="V525:W525"/>
    <mergeCell ref="X524:Y524"/>
    <mergeCell ref="Z524:AA524"/>
    <mergeCell ref="AB524:AC524"/>
    <mergeCell ref="AD524:AE524"/>
    <mergeCell ref="B525:C525"/>
    <mergeCell ref="E525:G525"/>
    <mergeCell ref="J525:L525"/>
    <mergeCell ref="M525:O525"/>
    <mergeCell ref="P525:Q525"/>
    <mergeCell ref="R525:S525"/>
    <mergeCell ref="X525:Y525"/>
    <mergeCell ref="Z525:AA525"/>
    <mergeCell ref="AB525:AC525"/>
    <mergeCell ref="AD525:AE525"/>
    <mergeCell ref="AF524:AG524"/>
    <mergeCell ref="AH524:AI524"/>
    <mergeCell ref="AF525:AG525"/>
    <mergeCell ref="AH525:AI525"/>
    <mergeCell ref="B522:C522"/>
    <mergeCell ref="E522:G522"/>
    <mergeCell ref="J522:L522"/>
    <mergeCell ref="M522:O522"/>
    <mergeCell ref="P522:Q522"/>
    <mergeCell ref="R522:S522"/>
    <mergeCell ref="T522:U522"/>
    <mergeCell ref="V522:W522"/>
    <mergeCell ref="T523:U523"/>
    <mergeCell ref="V523:W523"/>
    <mergeCell ref="X522:Y522"/>
    <mergeCell ref="Z522:AA522"/>
    <mergeCell ref="AB522:AC522"/>
    <mergeCell ref="AD522:AE522"/>
    <mergeCell ref="B523:C523"/>
    <mergeCell ref="E523:G523"/>
    <mergeCell ref="J523:L523"/>
    <mergeCell ref="M523:O523"/>
    <mergeCell ref="P523:Q523"/>
    <mergeCell ref="R523:S523"/>
    <mergeCell ref="X523:Y523"/>
    <mergeCell ref="Z523:AA523"/>
    <mergeCell ref="AB523:AC523"/>
    <mergeCell ref="AD523:AE523"/>
    <mergeCell ref="AF522:AG522"/>
    <mergeCell ref="AH522:AI522"/>
    <mergeCell ref="AF523:AG523"/>
    <mergeCell ref="AH523:AI523"/>
    <mergeCell ref="B520:C520"/>
    <mergeCell ref="E520:G520"/>
    <mergeCell ref="J520:L520"/>
    <mergeCell ref="M520:O520"/>
    <mergeCell ref="P520:Q520"/>
    <mergeCell ref="R520:S520"/>
    <mergeCell ref="T520:U520"/>
    <mergeCell ref="V520:W520"/>
    <mergeCell ref="T521:U521"/>
    <mergeCell ref="V521:W521"/>
    <mergeCell ref="X520:Y520"/>
    <mergeCell ref="Z520:AA520"/>
    <mergeCell ref="AB520:AC520"/>
    <mergeCell ref="AD520:AE520"/>
    <mergeCell ref="B521:C521"/>
    <mergeCell ref="E521:G521"/>
    <mergeCell ref="J521:L521"/>
    <mergeCell ref="M521:O521"/>
    <mergeCell ref="P521:Q521"/>
    <mergeCell ref="R521:S521"/>
    <mergeCell ref="X521:Y521"/>
    <mergeCell ref="Z521:AA521"/>
    <mergeCell ref="AB521:AC521"/>
    <mergeCell ref="AD521:AE521"/>
    <mergeCell ref="AF520:AG520"/>
    <mergeCell ref="AH520:AI520"/>
    <mergeCell ref="AF521:AG521"/>
    <mergeCell ref="AH521:AI521"/>
    <mergeCell ref="B518:C518"/>
    <mergeCell ref="E518:G518"/>
    <mergeCell ref="J518:L518"/>
    <mergeCell ref="M518:O518"/>
    <mergeCell ref="P518:Q518"/>
    <mergeCell ref="R518:S518"/>
    <mergeCell ref="T518:U518"/>
    <mergeCell ref="V518:W518"/>
    <mergeCell ref="T519:U519"/>
    <mergeCell ref="V519:W519"/>
    <mergeCell ref="X518:Y518"/>
    <mergeCell ref="Z518:AA518"/>
    <mergeCell ref="AB518:AC518"/>
    <mergeCell ref="AD518:AE518"/>
    <mergeCell ref="B519:C519"/>
    <mergeCell ref="E519:G519"/>
    <mergeCell ref="J519:L519"/>
    <mergeCell ref="M519:O519"/>
    <mergeCell ref="P519:Q519"/>
    <mergeCell ref="R519:S519"/>
    <mergeCell ref="X519:Y519"/>
    <mergeCell ref="Z519:AA519"/>
    <mergeCell ref="AB519:AC519"/>
    <mergeCell ref="AD519:AE519"/>
    <mergeCell ref="AF518:AG518"/>
    <mergeCell ref="AH518:AI518"/>
    <mergeCell ref="AF519:AG519"/>
    <mergeCell ref="AH519:AI519"/>
    <mergeCell ref="B516:C516"/>
    <mergeCell ref="E516:G516"/>
    <mergeCell ref="J516:L516"/>
    <mergeCell ref="M516:O516"/>
    <mergeCell ref="P516:Q516"/>
    <mergeCell ref="R516:S516"/>
    <mergeCell ref="T516:U516"/>
    <mergeCell ref="V516:W516"/>
    <mergeCell ref="T517:U517"/>
    <mergeCell ref="V517:W517"/>
    <mergeCell ref="X516:Y516"/>
    <mergeCell ref="Z516:AA516"/>
    <mergeCell ref="AB516:AC516"/>
    <mergeCell ref="AD516:AE516"/>
    <mergeCell ref="B517:C517"/>
    <mergeCell ref="E517:G517"/>
    <mergeCell ref="J517:L517"/>
    <mergeCell ref="M517:O517"/>
    <mergeCell ref="P517:Q517"/>
    <mergeCell ref="R517:S517"/>
    <mergeCell ref="X517:Y517"/>
    <mergeCell ref="Z517:AA517"/>
    <mergeCell ref="AB517:AC517"/>
    <mergeCell ref="AD517:AE517"/>
    <mergeCell ref="AF516:AG516"/>
    <mergeCell ref="AH516:AI516"/>
    <mergeCell ref="AF517:AG517"/>
    <mergeCell ref="AH517:AI517"/>
    <mergeCell ref="B514:C514"/>
    <mergeCell ref="E514:G514"/>
    <mergeCell ref="J514:L514"/>
    <mergeCell ref="M514:O514"/>
    <mergeCell ref="P514:Q514"/>
    <mergeCell ref="R514:S514"/>
    <mergeCell ref="T514:U514"/>
    <mergeCell ref="V514:W514"/>
    <mergeCell ref="T515:U515"/>
    <mergeCell ref="V515:W515"/>
    <mergeCell ref="X514:Y514"/>
    <mergeCell ref="Z514:AA514"/>
    <mergeCell ref="AB514:AC514"/>
    <mergeCell ref="AD514:AE514"/>
    <mergeCell ref="B515:C515"/>
    <mergeCell ref="E515:G515"/>
    <mergeCell ref="J515:L515"/>
    <mergeCell ref="M515:O515"/>
    <mergeCell ref="P515:Q515"/>
    <mergeCell ref="R515:S515"/>
    <mergeCell ref="X515:Y515"/>
    <mergeCell ref="Z515:AA515"/>
    <mergeCell ref="AB515:AC515"/>
    <mergeCell ref="AD515:AE515"/>
    <mergeCell ref="AF514:AG514"/>
    <mergeCell ref="AH514:AI514"/>
    <mergeCell ref="AF515:AG515"/>
    <mergeCell ref="AH515:AI515"/>
    <mergeCell ref="B512:C512"/>
    <mergeCell ref="E512:G512"/>
    <mergeCell ref="J512:L512"/>
    <mergeCell ref="M512:O512"/>
    <mergeCell ref="P512:Q512"/>
    <mergeCell ref="R512:S512"/>
    <mergeCell ref="T512:U512"/>
    <mergeCell ref="V512:W512"/>
    <mergeCell ref="T513:U513"/>
    <mergeCell ref="V513:W513"/>
    <mergeCell ref="X512:Y512"/>
    <mergeCell ref="Z512:AA512"/>
    <mergeCell ref="AB512:AC512"/>
    <mergeCell ref="AD512:AE512"/>
    <mergeCell ref="B513:C513"/>
    <mergeCell ref="E513:G513"/>
    <mergeCell ref="J513:L513"/>
    <mergeCell ref="M513:O513"/>
    <mergeCell ref="P513:Q513"/>
    <mergeCell ref="R513:S513"/>
    <mergeCell ref="X513:Y513"/>
    <mergeCell ref="Z513:AA513"/>
    <mergeCell ref="AB513:AC513"/>
    <mergeCell ref="AD513:AE513"/>
    <mergeCell ref="AF512:AG512"/>
    <mergeCell ref="AH512:AI512"/>
    <mergeCell ref="AF513:AG513"/>
    <mergeCell ref="AH513:AI513"/>
    <mergeCell ref="B510:C510"/>
    <mergeCell ref="E510:G510"/>
    <mergeCell ref="J510:L510"/>
    <mergeCell ref="M510:O510"/>
    <mergeCell ref="P510:Q510"/>
    <mergeCell ref="R510:S510"/>
    <mergeCell ref="T510:U510"/>
    <mergeCell ref="V510:W510"/>
    <mergeCell ref="T511:U511"/>
    <mergeCell ref="V511:W511"/>
    <mergeCell ref="X510:Y510"/>
    <mergeCell ref="Z510:AA510"/>
    <mergeCell ref="AB510:AC510"/>
    <mergeCell ref="AD510:AE510"/>
    <mergeCell ref="B511:C511"/>
    <mergeCell ref="E511:G511"/>
    <mergeCell ref="J511:L511"/>
    <mergeCell ref="M511:O511"/>
    <mergeCell ref="P511:Q511"/>
    <mergeCell ref="R511:S511"/>
    <mergeCell ref="X511:Y511"/>
    <mergeCell ref="Z511:AA511"/>
    <mergeCell ref="AB511:AC511"/>
    <mergeCell ref="AD511:AE511"/>
    <mergeCell ref="AF510:AG510"/>
    <mergeCell ref="AH510:AI510"/>
    <mergeCell ref="AF511:AG511"/>
    <mergeCell ref="AH511:AI511"/>
    <mergeCell ref="B508:C508"/>
    <mergeCell ref="E508:G508"/>
    <mergeCell ref="J508:L508"/>
    <mergeCell ref="M508:O508"/>
    <mergeCell ref="P508:Q508"/>
    <mergeCell ref="R508:S508"/>
    <mergeCell ref="T508:U508"/>
    <mergeCell ref="V508:W508"/>
    <mergeCell ref="T509:U509"/>
    <mergeCell ref="V509:W509"/>
    <mergeCell ref="X508:Y508"/>
    <mergeCell ref="Z508:AA508"/>
    <mergeCell ref="AB508:AC508"/>
    <mergeCell ref="AD508:AE508"/>
    <mergeCell ref="B509:C509"/>
    <mergeCell ref="E509:G509"/>
    <mergeCell ref="J509:L509"/>
    <mergeCell ref="M509:O509"/>
    <mergeCell ref="P509:Q509"/>
    <mergeCell ref="R509:S509"/>
    <mergeCell ref="X509:Y509"/>
    <mergeCell ref="Z509:AA509"/>
    <mergeCell ref="AB509:AC509"/>
    <mergeCell ref="AD509:AE509"/>
    <mergeCell ref="AF508:AG508"/>
    <mergeCell ref="AH508:AI508"/>
    <mergeCell ref="AF509:AG509"/>
    <mergeCell ref="AH509:AI509"/>
    <mergeCell ref="B506:C506"/>
    <mergeCell ref="E506:G506"/>
    <mergeCell ref="J506:L506"/>
    <mergeCell ref="M506:O506"/>
    <mergeCell ref="P506:Q506"/>
    <mergeCell ref="R506:S506"/>
    <mergeCell ref="T506:U506"/>
    <mergeCell ref="V506:W506"/>
    <mergeCell ref="T507:U507"/>
    <mergeCell ref="V507:W507"/>
    <mergeCell ref="X506:Y506"/>
    <mergeCell ref="Z506:AA506"/>
    <mergeCell ref="AB506:AC506"/>
    <mergeCell ref="AD506:AE506"/>
    <mergeCell ref="B507:C507"/>
    <mergeCell ref="E507:G507"/>
    <mergeCell ref="J507:L507"/>
    <mergeCell ref="M507:O507"/>
    <mergeCell ref="P507:Q507"/>
    <mergeCell ref="R507:S507"/>
    <mergeCell ref="X507:Y507"/>
    <mergeCell ref="Z507:AA507"/>
    <mergeCell ref="AB507:AC507"/>
    <mergeCell ref="AD507:AE507"/>
    <mergeCell ref="AF506:AG506"/>
    <mergeCell ref="AH506:AI506"/>
    <mergeCell ref="AF507:AG507"/>
    <mergeCell ref="AH507:AI507"/>
    <mergeCell ref="B504:C504"/>
    <mergeCell ref="E504:G504"/>
    <mergeCell ref="J504:L504"/>
    <mergeCell ref="M504:O504"/>
    <mergeCell ref="P504:Q504"/>
    <mergeCell ref="R504:S504"/>
    <mergeCell ref="T504:U504"/>
    <mergeCell ref="V504:W504"/>
    <mergeCell ref="T505:U505"/>
    <mergeCell ref="V505:W505"/>
    <mergeCell ref="X504:Y504"/>
    <mergeCell ref="Z504:AA504"/>
    <mergeCell ref="AB504:AC504"/>
    <mergeCell ref="AD504:AE504"/>
    <mergeCell ref="B505:C505"/>
    <mergeCell ref="E505:G505"/>
    <mergeCell ref="J505:L505"/>
    <mergeCell ref="M505:O505"/>
    <mergeCell ref="P505:Q505"/>
    <mergeCell ref="R505:S505"/>
    <mergeCell ref="X505:Y505"/>
    <mergeCell ref="Z505:AA505"/>
    <mergeCell ref="AB505:AC505"/>
    <mergeCell ref="AD505:AE505"/>
    <mergeCell ref="AF504:AG504"/>
    <mergeCell ref="AH504:AI504"/>
    <mergeCell ref="AF505:AG505"/>
    <mergeCell ref="AH505:AI505"/>
    <mergeCell ref="B502:C502"/>
    <mergeCell ref="E502:G502"/>
    <mergeCell ref="J502:L502"/>
    <mergeCell ref="M502:O502"/>
    <mergeCell ref="P502:Q502"/>
    <mergeCell ref="R502:S502"/>
    <mergeCell ref="T502:U502"/>
    <mergeCell ref="V502:W502"/>
    <mergeCell ref="T503:U503"/>
    <mergeCell ref="V503:W503"/>
    <mergeCell ref="X502:Y502"/>
    <mergeCell ref="Z502:AA502"/>
    <mergeCell ref="AB502:AC502"/>
    <mergeCell ref="AD502:AE502"/>
    <mergeCell ref="B503:C503"/>
    <mergeCell ref="E503:G503"/>
    <mergeCell ref="J503:L503"/>
    <mergeCell ref="M503:O503"/>
    <mergeCell ref="P503:Q503"/>
    <mergeCell ref="R503:S503"/>
    <mergeCell ref="X503:Y503"/>
    <mergeCell ref="Z503:AA503"/>
    <mergeCell ref="AB503:AC503"/>
    <mergeCell ref="AD503:AE503"/>
    <mergeCell ref="AF502:AG502"/>
    <mergeCell ref="AH502:AI502"/>
    <mergeCell ref="AF503:AG503"/>
    <mergeCell ref="AH503:AI503"/>
    <mergeCell ref="B500:C500"/>
    <mergeCell ref="E500:G500"/>
    <mergeCell ref="J500:L500"/>
    <mergeCell ref="M500:O500"/>
    <mergeCell ref="P500:Q500"/>
    <mergeCell ref="R500:S500"/>
    <mergeCell ref="T500:U500"/>
    <mergeCell ref="V500:W500"/>
    <mergeCell ref="T501:U501"/>
    <mergeCell ref="V501:W501"/>
    <mergeCell ref="X500:Y500"/>
    <mergeCell ref="Z500:AA500"/>
    <mergeCell ref="AB500:AC500"/>
    <mergeCell ref="AD500:AE500"/>
    <mergeCell ref="B501:C501"/>
    <mergeCell ref="E501:G501"/>
    <mergeCell ref="J501:L501"/>
    <mergeCell ref="M501:O501"/>
    <mergeCell ref="P501:Q501"/>
    <mergeCell ref="R501:S501"/>
    <mergeCell ref="X501:Y501"/>
    <mergeCell ref="Z501:AA501"/>
    <mergeCell ref="AB501:AC501"/>
    <mergeCell ref="AD501:AE501"/>
    <mergeCell ref="AF500:AG500"/>
    <mergeCell ref="AH500:AI500"/>
    <mergeCell ref="AF501:AG501"/>
    <mergeCell ref="AH501:AI501"/>
    <mergeCell ref="B498:C498"/>
    <mergeCell ref="E498:G498"/>
    <mergeCell ref="J498:L498"/>
    <mergeCell ref="M498:O498"/>
    <mergeCell ref="P498:Q498"/>
    <mergeCell ref="R498:S498"/>
    <mergeCell ref="T498:U498"/>
    <mergeCell ref="V498:W498"/>
    <mergeCell ref="T499:U499"/>
    <mergeCell ref="V499:W499"/>
    <mergeCell ref="X498:Y498"/>
    <mergeCell ref="Z498:AA498"/>
    <mergeCell ref="AB498:AC498"/>
    <mergeCell ref="AD498:AE498"/>
    <mergeCell ref="B499:C499"/>
    <mergeCell ref="E499:G499"/>
    <mergeCell ref="J499:L499"/>
    <mergeCell ref="M499:O499"/>
    <mergeCell ref="P499:Q499"/>
    <mergeCell ref="R499:S499"/>
    <mergeCell ref="X499:Y499"/>
    <mergeCell ref="Z499:AA499"/>
    <mergeCell ref="AB499:AC499"/>
    <mergeCell ref="AD499:AE499"/>
    <mergeCell ref="AF498:AG498"/>
    <mergeCell ref="AH498:AI498"/>
    <mergeCell ref="AF499:AG499"/>
    <mergeCell ref="AH499:AI499"/>
    <mergeCell ref="B496:C496"/>
    <mergeCell ref="E496:G496"/>
    <mergeCell ref="J496:L496"/>
    <mergeCell ref="M496:O496"/>
    <mergeCell ref="P496:Q496"/>
    <mergeCell ref="R496:S496"/>
    <mergeCell ref="T496:U496"/>
    <mergeCell ref="V496:W496"/>
    <mergeCell ref="T497:U497"/>
    <mergeCell ref="V497:W497"/>
    <mergeCell ref="X496:Y496"/>
    <mergeCell ref="Z496:AA496"/>
    <mergeCell ref="AB496:AC496"/>
    <mergeCell ref="AD496:AE496"/>
    <mergeCell ref="B497:C497"/>
    <mergeCell ref="E497:G497"/>
    <mergeCell ref="J497:L497"/>
    <mergeCell ref="M497:O497"/>
    <mergeCell ref="P497:Q497"/>
    <mergeCell ref="R497:S497"/>
    <mergeCell ref="X497:Y497"/>
    <mergeCell ref="Z497:AA497"/>
    <mergeCell ref="AB497:AC497"/>
    <mergeCell ref="AD497:AE497"/>
    <mergeCell ref="AF496:AG496"/>
    <mergeCell ref="AH496:AI496"/>
    <mergeCell ref="AF497:AG497"/>
    <mergeCell ref="AH497:AI497"/>
    <mergeCell ref="B494:C494"/>
    <mergeCell ref="E494:G494"/>
    <mergeCell ref="J494:L494"/>
    <mergeCell ref="M494:O494"/>
    <mergeCell ref="P494:Q494"/>
    <mergeCell ref="R494:S494"/>
    <mergeCell ref="T494:U494"/>
    <mergeCell ref="V494:W494"/>
    <mergeCell ref="T495:U495"/>
    <mergeCell ref="V495:W495"/>
    <mergeCell ref="X494:Y494"/>
    <mergeCell ref="Z494:AA494"/>
    <mergeCell ref="AB494:AC494"/>
    <mergeCell ref="AD494:AE494"/>
    <mergeCell ref="B495:C495"/>
    <mergeCell ref="E495:G495"/>
    <mergeCell ref="J495:L495"/>
    <mergeCell ref="M495:O495"/>
    <mergeCell ref="P495:Q495"/>
    <mergeCell ref="R495:S495"/>
    <mergeCell ref="X495:Y495"/>
    <mergeCell ref="Z495:AA495"/>
    <mergeCell ref="AB495:AC495"/>
    <mergeCell ref="AD495:AE495"/>
    <mergeCell ref="AF494:AG494"/>
    <mergeCell ref="AH494:AI494"/>
    <mergeCell ref="AF495:AG495"/>
    <mergeCell ref="AH495:AI495"/>
    <mergeCell ref="B492:C492"/>
    <mergeCell ref="E492:G492"/>
    <mergeCell ref="J492:L492"/>
    <mergeCell ref="M492:O492"/>
    <mergeCell ref="P492:Q492"/>
    <mergeCell ref="R492:S492"/>
    <mergeCell ref="T492:U492"/>
    <mergeCell ref="V492:W492"/>
    <mergeCell ref="T493:U493"/>
    <mergeCell ref="V493:W493"/>
    <mergeCell ref="X492:Y492"/>
    <mergeCell ref="Z492:AA492"/>
    <mergeCell ref="AB492:AC492"/>
    <mergeCell ref="AD492:AE492"/>
    <mergeCell ref="B493:C493"/>
    <mergeCell ref="E493:G493"/>
    <mergeCell ref="J493:L493"/>
    <mergeCell ref="M493:O493"/>
    <mergeCell ref="P493:Q493"/>
    <mergeCell ref="R493:S493"/>
    <mergeCell ref="X493:Y493"/>
    <mergeCell ref="Z493:AA493"/>
    <mergeCell ref="AB493:AC493"/>
    <mergeCell ref="AD493:AE493"/>
    <mergeCell ref="AF492:AG492"/>
    <mergeCell ref="AH492:AI492"/>
    <mergeCell ref="AF493:AG493"/>
    <mergeCell ref="AH493:AI493"/>
    <mergeCell ref="B490:C490"/>
    <mergeCell ref="E490:G490"/>
    <mergeCell ref="J490:L490"/>
    <mergeCell ref="M490:O490"/>
    <mergeCell ref="P490:Q490"/>
    <mergeCell ref="R490:S490"/>
    <mergeCell ref="T490:U490"/>
    <mergeCell ref="V490:W490"/>
    <mergeCell ref="T491:U491"/>
    <mergeCell ref="V491:W491"/>
    <mergeCell ref="X490:Y490"/>
    <mergeCell ref="Z490:AA490"/>
    <mergeCell ref="AB490:AC490"/>
    <mergeCell ref="AD490:AE490"/>
    <mergeCell ref="B491:C491"/>
    <mergeCell ref="E491:G491"/>
    <mergeCell ref="J491:L491"/>
    <mergeCell ref="M491:O491"/>
    <mergeCell ref="P491:Q491"/>
    <mergeCell ref="R491:S491"/>
    <mergeCell ref="X491:Y491"/>
    <mergeCell ref="Z491:AA491"/>
    <mergeCell ref="AB491:AC491"/>
    <mergeCell ref="AD491:AE491"/>
    <mergeCell ref="AF490:AG490"/>
    <mergeCell ref="AH490:AI490"/>
    <mergeCell ref="AF491:AG491"/>
    <mergeCell ref="AH491:AI491"/>
    <mergeCell ref="B488:C488"/>
    <mergeCell ref="E488:G488"/>
    <mergeCell ref="J488:L488"/>
    <mergeCell ref="M488:O488"/>
    <mergeCell ref="P488:Q488"/>
    <mergeCell ref="R488:S488"/>
    <mergeCell ref="T488:U488"/>
    <mergeCell ref="V488:W488"/>
    <mergeCell ref="T489:U489"/>
    <mergeCell ref="V489:W489"/>
    <mergeCell ref="X488:Y488"/>
    <mergeCell ref="Z488:AA488"/>
    <mergeCell ref="AB488:AC488"/>
    <mergeCell ref="AD488:AE488"/>
    <mergeCell ref="B489:C489"/>
    <mergeCell ref="E489:G489"/>
    <mergeCell ref="J489:L489"/>
    <mergeCell ref="M489:O489"/>
    <mergeCell ref="P489:Q489"/>
    <mergeCell ref="R489:S489"/>
    <mergeCell ref="X489:Y489"/>
    <mergeCell ref="Z489:AA489"/>
    <mergeCell ref="AB489:AC489"/>
    <mergeCell ref="AD489:AE489"/>
    <mergeCell ref="AF488:AG488"/>
    <mergeCell ref="AH488:AI488"/>
    <mergeCell ref="AF489:AG489"/>
    <mergeCell ref="AH489:AI489"/>
    <mergeCell ref="B486:C486"/>
    <mergeCell ref="E486:G486"/>
    <mergeCell ref="J486:L486"/>
    <mergeCell ref="M486:O486"/>
    <mergeCell ref="P486:Q486"/>
    <mergeCell ref="R486:S486"/>
    <mergeCell ref="T486:U486"/>
    <mergeCell ref="V486:W486"/>
    <mergeCell ref="T487:U487"/>
    <mergeCell ref="V487:W487"/>
    <mergeCell ref="X486:Y486"/>
    <mergeCell ref="Z486:AA486"/>
    <mergeCell ref="AB486:AC486"/>
    <mergeCell ref="AD486:AE486"/>
    <mergeCell ref="B487:C487"/>
    <mergeCell ref="E487:G487"/>
    <mergeCell ref="J487:L487"/>
    <mergeCell ref="M487:O487"/>
    <mergeCell ref="P487:Q487"/>
    <mergeCell ref="R487:S487"/>
    <mergeCell ref="X487:Y487"/>
    <mergeCell ref="Z487:AA487"/>
    <mergeCell ref="AB487:AC487"/>
    <mergeCell ref="AD487:AE487"/>
    <mergeCell ref="AF486:AG486"/>
    <mergeCell ref="AH486:AI486"/>
    <mergeCell ref="AF487:AG487"/>
    <mergeCell ref="AH487:AI487"/>
    <mergeCell ref="B484:C484"/>
    <mergeCell ref="E484:G484"/>
    <mergeCell ref="J484:L484"/>
    <mergeCell ref="M484:O484"/>
    <mergeCell ref="P484:Q484"/>
    <mergeCell ref="R484:S484"/>
    <mergeCell ref="T484:U484"/>
    <mergeCell ref="V484:W484"/>
    <mergeCell ref="T485:U485"/>
    <mergeCell ref="V485:W485"/>
    <mergeCell ref="X484:Y484"/>
    <mergeCell ref="Z484:AA484"/>
    <mergeCell ref="AB484:AC484"/>
    <mergeCell ref="AD484:AE484"/>
    <mergeCell ref="B485:C485"/>
    <mergeCell ref="E485:G485"/>
    <mergeCell ref="J485:L485"/>
    <mergeCell ref="M485:O485"/>
    <mergeCell ref="P485:Q485"/>
    <mergeCell ref="R485:S485"/>
    <mergeCell ref="X485:Y485"/>
    <mergeCell ref="Z485:AA485"/>
    <mergeCell ref="AB485:AC485"/>
    <mergeCell ref="AD485:AE485"/>
    <mergeCell ref="AF484:AG484"/>
    <mergeCell ref="AH484:AI484"/>
    <mergeCell ref="AF485:AG485"/>
    <mergeCell ref="AH485:AI485"/>
    <mergeCell ref="B482:C482"/>
    <mergeCell ref="E482:G482"/>
    <mergeCell ref="J482:L482"/>
    <mergeCell ref="M482:O482"/>
    <mergeCell ref="P482:Q482"/>
    <mergeCell ref="R482:S482"/>
    <mergeCell ref="T482:U482"/>
    <mergeCell ref="V482:W482"/>
    <mergeCell ref="T483:U483"/>
    <mergeCell ref="V483:W483"/>
    <mergeCell ref="X482:Y482"/>
    <mergeCell ref="Z482:AA482"/>
    <mergeCell ref="AB482:AC482"/>
    <mergeCell ref="AD482:AE482"/>
    <mergeCell ref="B483:C483"/>
    <mergeCell ref="E483:G483"/>
    <mergeCell ref="J483:L483"/>
    <mergeCell ref="M483:O483"/>
    <mergeCell ref="P483:Q483"/>
    <mergeCell ref="R483:S483"/>
    <mergeCell ref="X483:Y483"/>
    <mergeCell ref="Z483:AA483"/>
    <mergeCell ref="AB483:AC483"/>
    <mergeCell ref="AD483:AE483"/>
    <mergeCell ref="AF482:AG482"/>
    <mergeCell ref="AH482:AI482"/>
    <mergeCell ref="AF483:AG483"/>
    <mergeCell ref="AH483:AI483"/>
    <mergeCell ref="B480:C480"/>
    <mergeCell ref="E480:G480"/>
    <mergeCell ref="J480:L480"/>
    <mergeCell ref="M480:O480"/>
    <mergeCell ref="P480:Q480"/>
    <mergeCell ref="R480:S480"/>
    <mergeCell ref="T480:U480"/>
    <mergeCell ref="V480:W480"/>
    <mergeCell ref="T481:U481"/>
    <mergeCell ref="V481:W481"/>
    <mergeCell ref="X480:Y480"/>
    <mergeCell ref="Z480:AA480"/>
    <mergeCell ref="AB480:AC480"/>
    <mergeCell ref="AD480:AE480"/>
    <mergeCell ref="B481:C481"/>
    <mergeCell ref="E481:G481"/>
    <mergeCell ref="J481:L481"/>
    <mergeCell ref="M481:O481"/>
    <mergeCell ref="P481:Q481"/>
    <mergeCell ref="R481:S481"/>
    <mergeCell ref="X481:Y481"/>
    <mergeCell ref="Z481:AA481"/>
    <mergeCell ref="AB481:AC481"/>
    <mergeCell ref="AD481:AE481"/>
    <mergeCell ref="AF480:AG480"/>
    <mergeCell ref="AH480:AI480"/>
    <mergeCell ref="AF481:AG481"/>
    <mergeCell ref="AH481:AI481"/>
    <mergeCell ref="B478:C478"/>
    <mergeCell ref="E478:G478"/>
    <mergeCell ref="J478:L478"/>
    <mergeCell ref="M478:O478"/>
    <mergeCell ref="P478:Q478"/>
    <mergeCell ref="R478:S478"/>
    <mergeCell ref="T478:U478"/>
    <mergeCell ref="V478:W478"/>
    <mergeCell ref="T479:U479"/>
    <mergeCell ref="V479:W479"/>
    <mergeCell ref="X478:Y478"/>
    <mergeCell ref="Z478:AA478"/>
    <mergeCell ref="AB478:AC478"/>
    <mergeCell ref="AD478:AE478"/>
    <mergeCell ref="B479:C479"/>
    <mergeCell ref="E479:G479"/>
    <mergeCell ref="J479:L479"/>
    <mergeCell ref="M479:O479"/>
    <mergeCell ref="P479:Q479"/>
    <mergeCell ref="R479:S479"/>
    <mergeCell ref="X479:Y479"/>
    <mergeCell ref="Z479:AA479"/>
    <mergeCell ref="AB479:AC479"/>
    <mergeCell ref="AD479:AE479"/>
    <mergeCell ref="AF478:AG478"/>
    <mergeCell ref="AH478:AI478"/>
    <mergeCell ref="AF479:AG479"/>
    <mergeCell ref="AH479:AI479"/>
    <mergeCell ref="B476:C476"/>
    <mergeCell ref="E476:G476"/>
    <mergeCell ref="J476:L476"/>
    <mergeCell ref="M476:O476"/>
    <mergeCell ref="P476:Q476"/>
    <mergeCell ref="R476:S476"/>
    <mergeCell ref="T476:U476"/>
    <mergeCell ref="V476:W476"/>
    <mergeCell ref="T477:U477"/>
    <mergeCell ref="V477:W477"/>
    <mergeCell ref="X476:Y476"/>
    <mergeCell ref="Z476:AA476"/>
    <mergeCell ref="AB476:AC476"/>
    <mergeCell ref="AD476:AE476"/>
    <mergeCell ref="B477:C477"/>
    <mergeCell ref="E477:G477"/>
    <mergeCell ref="J477:L477"/>
    <mergeCell ref="M477:O477"/>
    <mergeCell ref="P477:Q477"/>
    <mergeCell ref="R477:S477"/>
    <mergeCell ref="X477:Y477"/>
    <mergeCell ref="Z477:AA477"/>
    <mergeCell ref="AB477:AC477"/>
    <mergeCell ref="AD477:AE477"/>
    <mergeCell ref="AF476:AG476"/>
    <mergeCell ref="AH476:AI476"/>
    <mergeCell ref="AF477:AG477"/>
    <mergeCell ref="AH477:AI477"/>
    <mergeCell ref="B474:C474"/>
    <mergeCell ref="E474:G474"/>
    <mergeCell ref="J474:L474"/>
    <mergeCell ref="M474:O474"/>
    <mergeCell ref="P474:Q474"/>
    <mergeCell ref="R474:S474"/>
    <mergeCell ref="T474:U474"/>
    <mergeCell ref="V474:W474"/>
    <mergeCell ref="T475:U475"/>
    <mergeCell ref="V475:W475"/>
    <mergeCell ref="X474:Y474"/>
    <mergeCell ref="Z474:AA474"/>
    <mergeCell ref="AB474:AC474"/>
    <mergeCell ref="AD474:AE474"/>
    <mergeCell ref="B475:C475"/>
    <mergeCell ref="E475:G475"/>
    <mergeCell ref="J475:L475"/>
    <mergeCell ref="M475:O475"/>
    <mergeCell ref="P475:Q475"/>
    <mergeCell ref="R475:S475"/>
    <mergeCell ref="X475:Y475"/>
    <mergeCell ref="Z475:AA475"/>
    <mergeCell ref="AB475:AC475"/>
    <mergeCell ref="AD475:AE475"/>
    <mergeCell ref="AF474:AG474"/>
    <mergeCell ref="AH474:AI474"/>
    <mergeCell ref="AF475:AG475"/>
    <mergeCell ref="AH475:AI475"/>
    <mergeCell ref="B472:C472"/>
    <mergeCell ref="E472:G472"/>
    <mergeCell ref="J472:L472"/>
    <mergeCell ref="M472:O472"/>
    <mergeCell ref="P472:Q472"/>
    <mergeCell ref="R472:S472"/>
    <mergeCell ref="T472:U472"/>
    <mergeCell ref="V472:W472"/>
    <mergeCell ref="T473:U473"/>
    <mergeCell ref="V473:W473"/>
    <mergeCell ref="X472:Y472"/>
    <mergeCell ref="Z472:AA472"/>
    <mergeCell ref="AB472:AC472"/>
    <mergeCell ref="AD472:AE472"/>
    <mergeCell ref="B473:C473"/>
    <mergeCell ref="E473:G473"/>
    <mergeCell ref="J473:L473"/>
    <mergeCell ref="M473:O473"/>
    <mergeCell ref="P473:Q473"/>
    <mergeCell ref="R473:S473"/>
    <mergeCell ref="X473:Y473"/>
    <mergeCell ref="Z473:AA473"/>
    <mergeCell ref="AB473:AC473"/>
    <mergeCell ref="AD473:AE473"/>
    <mergeCell ref="AF472:AG472"/>
    <mergeCell ref="AH472:AI472"/>
    <mergeCell ref="AF473:AG473"/>
    <mergeCell ref="AH473:AI473"/>
    <mergeCell ref="B470:C470"/>
    <mergeCell ref="E470:G470"/>
    <mergeCell ref="J470:L470"/>
    <mergeCell ref="M470:O470"/>
    <mergeCell ref="P470:Q470"/>
    <mergeCell ref="R470:S470"/>
    <mergeCell ref="T470:U470"/>
    <mergeCell ref="V470:W470"/>
    <mergeCell ref="T471:U471"/>
    <mergeCell ref="V471:W471"/>
    <mergeCell ref="X470:Y470"/>
    <mergeCell ref="Z470:AA470"/>
    <mergeCell ref="AB470:AC470"/>
    <mergeCell ref="AD470:AE470"/>
    <mergeCell ref="B471:C471"/>
    <mergeCell ref="E471:G471"/>
    <mergeCell ref="J471:L471"/>
    <mergeCell ref="M471:O471"/>
    <mergeCell ref="P471:Q471"/>
    <mergeCell ref="R471:S471"/>
    <mergeCell ref="X471:Y471"/>
    <mergeCell ref="Z471:AA471"/>
    <mergeCell ref="AB471:AC471"/>
    <mergeCell ref="AD471:AE471"/>
    <mergeCell ref="AF470:AG470"/>
    <mergeCell ref="AH470:AI470"/>
    <mergeCell ref="AF471:AG471"/>
    <mergeCell ref="AH471:AI471"/>
    <mergeCell ref="B468:C468"/>
    <mergeCell ref="E468:G468"/>
    <mergeCell ref="J468:L468"/>
    <mergeCell ref="M468:O468"/>
    <mergeCell ref="P468:Q468"/>
    <mergeCell ref="R468:S468"/>
    <mergeCell ref="T468:U468"/>
    <mergeCell ref="V468:W468"/>
    <mergeCell ref="T469:U469"/>
    <mergeCell ref="V469:W469"/>
    <mergeCell ref="X468:Y468"/>
    <mergeCell ref="Z468:AA468"/>
    <mergeCell ref="AB468:AC468"/>
    <mergeCell ref="AD468:AE468"/>
    <mergeCell ref="B469:C469"/>
    <mergeCell ref="E469:G469"/>
    <mergeCell ref="J469:L469"/>
    <mergeCell ref="M469:O469"/>
    <mergeCell ref="P469:Q469"/>
    <mergeCell ref="R469:S469"/>
    <mergeCell ref="X469:Y469"/>
    <mergeCell ref="Z469:AA469"/>
    <mergeCell ref="AB469:AC469"/>
    <mergeCell ref="AD469:AE469"/>
    <mergeCell ref="AF468:AG468"/>
    <mergeCell ref="AH468:AI468"/>
    <mergeCell ref="AF469:AG469"/>
    <mergeCell ref="AH469:AI469"/>
    <mergeCell ref="B466:C466"/>
    <mergeCell ref="E466:G466"/>
    <mergeCell ref="J466:L466"/>
    <mergeCell ref="M466:O466"/>
    <mergeCell ref="P466:Q466"/>
    <mergeCell ref="R466:S466"/>
    <mergeCell ref="T466:U466"/>
    <mergeCell ref="V466:W466"/>
    <mergeCell ref="T467:U467"/>
    <mergeCell ref="V467:W467"/>
    <mergeCell ref="X466:Y466"/>
    <mergeCell ref="Z466:AA466"/>
    <mergeCell ref="AB466:AC466"/>
    <mergeCell ref="AD466:AE466"/>
    <mergeCell ref="B467:C467"/>
    <mergeCell ref="E467:G467"/>
    <mergeCell ref="J467:L467"/>
    <mergeCell ref="M467:O467"/>
    <mergeCell ref="P467:Q467"/>
    <mergeCell ref="R467:S467"/>
    <mergeCell ref="X467:Y467"/>
    <mergeCell ref="Z467:AA467"/>
    <mergeCell ref="AB467:AC467"/>
    <mergeCell ref="AD467:AE467"/>
    <mergeCell ref="AF466:AG466"/>
    <mergeCell ref="AH466:AI466"/>
    <mergeCell ref="AF467:AG467"/>
    <mergeCell ref="AH467:AI467"/>
    <mergeCell ref="B464:C464"/>
    <mergeCell ref="E464:G464"/>
    <mergeCell ref="J464:L464"/>
    <mergeCell ref="M464:O464"/>
    <mergeCell ref="P464:Q464"/>
    <mergeCell ref="R464:S464"/>
    <mergeCell ref="T464:U464"/>
    <mergeCell ref="V464:W464"/>
    <mergeCell ref="T465:U465"/>
    <mergeCell ref="V465:W465"/>
    <mergeCell ref="X464:Y464"/>
    <mergeCell ref="Z464:AA464"/>
    <mergeCell ref="AB464:AC464"/>
    <mergeCell ref="AD464:AE464"/>
    <mergeCell ref="B465:C465"/>
    <mergeCell ref="E465:G465"/>
    <mergeCell ref="J465:L465"/>
    <mergeCell ref="M465:O465"/>
    <mergeCell ref="P465:Q465"/>
    <mergeCell ref="R465:S465"/>
    <mergeCell ref="X465:Y465"/>
    <mergeCell ref="Z465:AA465"/>
    <mergeCell ref="AB465:AC465"/>
    <mergeCell ref="AD465:AE465"/>
    <mergeCell ref="AF464:AG464"/>
    <mergeCell ref="AH464:AI464"/>
    <mergeCell ref="AF465:AG465"/>
    <mergeCell ref="AH465:AI465"/>
    <mergeCell ref="B462:C462"/>
    <mergeCell ref="E462:G462"/>
    <mergeCell ref="J462:L462"/>
    <mergeCell ref="M462:O462"/>
    <mergeCell ref="P462:Q462"/>
    <mergeCell ref="R462:S462"/>
    <mergeCell ref="T462:U462"/>
    <mergeCell ref="V462:W462"/>
    <mergeCell ref="T463:U463"/>
    <mergeCell ref="V463:W463"/>
    <mergeCell ref="X462:Y462"/>
    <mergeCell ref="Z462:AA462"/>
    <mergeCell ref="AB462:AC462"/>
    <mergeCell ref="AD462:AE462"/>
    <mergeCell ref="B463:C463"/>
    <mergeCell ref="E463:G463"/>
    <mergeCell ref="J463:L463"/>
    <mergeCell ref="M463:O463"/>
    <mergeCell ref="P463:Q463"/>
    <mergeCell ref="R463:S463"/>
    <mergeCell ref="X463:Y463"/>
    <mergeCell ref="Z463:AA463"/>
    <mergeCell ref="AB463:AC463"/>
    <mergeCell ref="AD463:AE463"/>
    <mergeCell ref="AF462:AG462"/>
    <mergeCell ref="AH462:AI462"/>
    <mergeCell ref="AF463:AG463"/>
    <mergeCell ref="AH463:AI463"/>
    <mergeCell ref="B460:C460"/>
    <mergeCell ref="E460:G460"/>
    <mergeCell ref="J460:L460"/>
    <mergeCell ref="M460:O460"/>
    <mergeCell ref="P460:Q460"/>
    <mergeCell ref="R460:S460"/>
    <mergeCell ref="T460:U460"/>
    <mergeCell ref="V460:W460"/>
    <mergeCell ref="T461:U461"/>
    <mergeCell ref="V461:W461"/>
    <mergeCell ref="X460:Y460"/>
    <mergeCell ref="Z460:AA460"/>
    <mergeCell ref="AB460:AC460"/>
    <mergeCell ref="AD460:AE460"/>
    <mergeCell ref="B461:C461"/>
    <mergeCell ref="E461:G461"/>
    <mergeCell ref="J461:L461"/>
    <mergeCell ref="M461:O461"/>
    <mergeCell ref="P461:Q461"/>
    <mergeCell ref="R461:S461"/>
    <mergeCell ref="X461:Y461"/>
    <mergeCell ref="Z461:AA461"/>
    <mergeCell ref="AB461:AC461"/>
    <mergeCell ref="AD461:AE461"/>
    <mergeCell ref="AF460:AG460"/>
    <mergeCell ref="AH460:AI460"/>
    <mergeCell ref="AF461:AG461"/>
    <mergeCell ref="AH461:AI461"/>
    <mergeCell ref="B458:C458"/>
    <mergeCell ref="E458:G458"/>
    <mergeCell ref="J458:L458"/>
    <mergeCell ref="M458:O458"/>
    <mergeCell ref="P458:Q458"/>
    <mergeCell ref="R458:S458"/>
    <mergeCell ref="T458:U458"/>
    <mergeCell ref="V458:W458"/>
    <mergeCell ref="T459:U459"/>
    <mergeCell ref="V459:W459"/>
    <mergeCell ref="X458:Y458"/>
    <mergeCell ref="Z458:AA458"/>
    <mergeCell ref="AB458:AC458"/>
    <mergeCell ref="AD458:AE458"/>
    <mergeCell ref="B459:C459"/>
    <mergeCell ref="E459:G459"/>
    <mergeCell ref="J459:L459"/>
    <mergeCell ref="M459:O459"/>
    <mergeCell ref="P459:Q459"/>
    <mergeCell ref="R459:S459"/>
    <mergeCell ref="X459:Y459"/>
    <mergeCell ref="Z459:AA459"/>
    <mergeCell ref="AB459:AC459"/>
    <mergeCell ref="AD459:AE459"/>
    <mergeCell ref="AF458:AG458"/>
    <mergeCell ref="AH458:AI458"/>
    <mergeCell ref="AF459:AG459"/>
    <mergeCell ref="AH459:AI459"/>
    <mergeCell ref="B456:C456"/>
    <mergeCell ref="E456:G456"/>
    <mergeCell ref="J456:L456"/>
    <mergeCell ref="M456:O456"/>
    <mergeCell ref="P456:Q456"/>
    <mergeCell ref="R456:S456"/>
    <mergeCell ref="T456:U456"/>
    <mergeCell ref="V456:W456"/>
    <mergeCell ref="T457:U457"/>
    <mergeCell ref="V457:W457"/>
    <mergeCell ref="X456:Y456"/>
    <mergeCell ref="Z456:AA456"/>
    <mergeCell ref="AB456:AC456"/>
    <mergeCell ref="AD456:AE456"/>
    <mergeCell ref="B457:C457"/>
    <mergeCell ref="E457:G457"/>
    <mergeCell ref="J457:L457"/>
    <mergeCell ref="M457:O457"/>
    <mergeCell ref="P457:Q457"/>
    <mergeCell ref="R457:S457"/>
    <mergeCell ref="X457:Y457"/>
    <mergeCell ref="Z457:AA457"/>
    <mergeCell ref="AB457:AC457"/>
    <mergeCell ref="AD457:AE457"/>
    <mergeCell ref="AF456:AG456"/>
    <mergeCell ref="AH456:AI456"/>
    <mergeCell ref="AF457:AG457"/>
    <mergeCell ref="AH457:AI457"/>
    <mergeCell ref="B454:C454"/>
    <mergeCell ref="E454:G454"/>
    <mergeCell ref="J454:L454"/>
    <mergeCell ref="M454:O454"/>
    <mergeCell ref="P454:Q454"/>
    <mergeCell ref="R454:S454"/>
    <mergeCell ref="T454:U454"/>
    <mergeCell ref="V454:W454"/>
    <mergeCell ref="T455:U455"/>
    <mergeCell ref="V455:W455"/>
    <mergeCell ref="X454:Y454"/>
    <mergeCell ref="Z454:AA454"/>
    <mergeCell ref="AB454:AC454"/>
    <mergeCell ref="AD454:AE454"/>
    <mergeCell ref="B455:C455"/>
    <mergeCell ref="E455:G455"/>
    <mergeCell ref="J455:L455"/>
    <mergeCell ref="M455:O455"/>
    <mergeCell ref="P455:Q455"/>
    <mergeCell ref="R455:S455"/>
    <mergeCell ref="X455:Y455"/>
    <mergeCell ref="Z455:AA455"/>
    <mergeCell ref="AB455:AC455"/>
    <mergeCell ref="AD455:AE455"/>
    <mergeCell ref="AF454:AG454"/>
    <mergeCell ref="AH454:AI454"/>
    <mergeCell ref="AF455:AG455"/>
    <mergeCell ref="AH455:AI455"/>
    <mergeCell ref="B452:C452"/>
    <mergeCell ref="E452:G452"/>
    <mergeCell ref="J452:L452"/>
    <mergeCell ref="M452:O452"/>
    <mergeCell ref="P452:Q452"/>
    <mergeCell ref="R452:S452"/>
    <mergeCell ref="T452:U452"/>
    <mergeCell ref="V452:W452"/>
    <mergeCell ref="T453:U453"/>
    <mergeCell ref="V453:W453"/>
    <mergeCell ref="X452:Y452"/>
    <mergeCell ref="Z452:AA452"/>
    <mergeCell ref="AB452:AC452"/>
    <mergeCell ref="AD452:AE452"/>
    <mergeCell ref="B453:C453"/>
    <mergeCell ref="E453:G453"/>
    <mergeCell ref="J453:L453"/>
    <mergeCell ref="M453:O453"/>
    <mergeCell ref="P453:Q453"/>
    <mergeCell ref="R453:S453"/>
    <mergeCell ref="X453:Y453"/>
    <mergeCell ref="Z453:AA453"/>
    <mergeCell ref="AB453:AC453"/>
    <mergeCell ref="AD453:AE453"/>
    <mergeCell ref="AF452:AG452"/>
    <mergeCell ref="AH452:AI452"/>
    <mergeCell ref="AF453:AG453"/>
    <mergeCell ref="AH453:AI453"/>
    <mergeCell ref="B450:C450"/>
    <mergeCell ref="E450:G450"/>
    <mergeCell ref="J450:L450"/>
    <mergeCell ref="M450:O450"/>
    <mergeCell ref="P450:Q450"/>
    <mergeCell ref="R450:S450"/>
    <mergeCell ref="T450:U450"/>
    <mergeCell ref="V450:W450"/>
    <mergeCell ref="T451:U451"/>
    <mergeCell ref="V451:W451"/>
    <mergeCell ref="X450:Y450"/>
    <mergeCell ref="Z450:AA450"/>
    <mergeCell ref="AB450:AC450"/>
    <mergeCell ref="AD450:AE450"/>
    <mergeCell ref="B451:C451"/>
    <mergeCell ref="E451:G451"/>
    <mergeCell ref="J451:L451"/>
    <mergeCell ref="M451:O451"/>
    <mergeCell ref="P451:Q451"/>
    <mergeCell ref="R451:S451"/>
    <mergeCell ref="X451:Y451"/>
    <mergeCell ref="Z451:AA451"/>
    <mergeCell ref="AB451:AC451"/>
    <mergeCell ref="AD451:AE451"/>
    <mergeCell ref="AF450:AG450"/>
    <mergeCell ref="AH450:AI450"/>
    <mergeCell ref="AF451:AG451"/>
    <mergeCell ref="AH451:AI451"/>
    <mergeCell ref="B448:C448"/>
    <mergeCell ref="E448:G448"/>
    <mergeCell ref="J448:L448"/>
    <mergeCell ref="M448:O448"/>
    <mergeCell ref="P448:Q448"/>
    <mergeCell ref="R448:S448"/>
    <mergeCell ref="T448:U448"/>
    <mergeCell ref="V448:W448"/>
    <mergeCell ref="T449:U449"/>
    <mergeCell ref="V449:W449"/>
    <mergeCell ref="X448:Y448"/>
    <mergeCell ref="Z448:AA448"/>
    <mergeCell ref="AB448:AC448"/>
    <mergeCell ref="AD448:AE448"/>
    <mergeCell ref="B449:C449"/>
    <mergeCell ref="E449:G449"/>
    <mergeCell ref="J449:L449"/>
    <mergeCell ref="M449:O449"/>
    <mergeCell ref="P449:Q449"/>
    <mergeCell ref="R449:S449"/>
    <mergeCell ref="X449:Y449"/>
    <mergeCell ref="Z449:AA449"/>
    <mergeCell ref="AB449:AC449"/>
    <mergeCell ref="AD449:AE449"/>
    <mergeCell ref="AF448:AG448"/>
    <mergeCell ref="AH448:AI448"/>
    <mergeCell ref="AF449:AG449"/>
    <mergeCell ref="AH449:AI449"/>
    <mergeCell ref="B446:C446"/>
    <mergeCell ref="E446:G446"/>
    <mergeCell ref="J446:L446"/>
    <mergeCell ref="M446:O446"/>
    <mergeCell ref="P446:Q446"/>
    <mergeCell ref="R446:S446"/>
    <mergeCell ref="T446:U446"/>
    <mergeCell ref="V446:W446"/>
    <mergeCell ref="T447:U447"/>
    <mergeCell ref="V447:W447"/>
    <mergeCell ref="X446:Y446"/>
    <mergeCell ref="Z446:AA446"/>
    <mergeCell ref="AB446:AC446"/>
    <mergeCell ref="AD446:AE446"/>
    <mergeCell ref="B447:C447"/>
    <mergeCell ref="E447:G447"/>
    <mergeCell ref="J447:L447"/>
    <mergeCell ref="M447:O447"/>
    <mergeCell ref="P447:Q447"/>
    <mergeCell ref="R447:S447"/>
    <mergeCell ref="X447:Y447"/>
    <mergeCell ref="Z447:AA447"/>
    <mergeCell ref="AB447:AC447"/>
    <mergeCell ref="AD447:AE447"/>
    <mergeCell ref="AF446:AG446"/>
    <mergeCell ref="AH446:AI446"/>
    <mergeCell ref="AF447:AG447"/>
    <mergeCell ref="AH447:AI447"/>
    <mergeCell ref="B444:C444"/>
    <mergeCell ref="E444:G444"/>
    <mergeCell ref="J444:L444"/>
    <mergeCell ref="M444:O444"/>
    <mergeCell ref="P444:Q444"/>
    <mergeCell ref="R444:S444"/>
    <mergeCell ref="T444:U444"/>
    <mergeCell ref="V444:W444"/>
    <mergeCell ref="T445:U445"/>
    <mergeCell ref="V445:W445"/>
    <mergeCell ref="X444:Y444"/>
    <mergeCell ref="Z444:AA444"/>
    <mergeCell ref="AB444:AC444"/>
    <mergeCell ref="AD444:AE444"/>
    <mergeCell ref="B445:C445"/>
    <mergeCell ref="E445:G445"/>
    <mergeCell ref="J445:L445"/>
    <mergeCell ref="M445:O445"/>
    <mergeCell ref="P445:Q445"/>
    <mergeCell ref="R445:S445"/>
    <mergeCell ref="X445:Y445"/>
    <mergeCell ref="Z445:AA445"/>
    <mergeCell ref="AB445:AC445"/>
    <mergeCell ref="AD445:AE445"/>
    <mergeCell ref="AF444:AG444"/>
    <mergeCell ref="AH444:AI444"/>
    <mergeCell ref="AF445:AG445"/>
    <mergeCell ref="AH445:AI445"/>
    <mergeCell ref="B442:C442"/>
    <mergeCell ref="E442:G442"/>
    <mergeCell ref="J442:L442"/>
    <mergeCell ref="M442:O442"/>
    <mergeCell ref="P442:Q442"/>
    <mergeCell ref="R442:S442"/>
    <mergeCell ref="T442:U442"/>
    <mergeCell ref="V442:W442"/>
    <mergeCell ref="T443:U443"/>
    <mergeCell ref="V443:W443"/>
    <mergeCell ref="X442:Y442"/>
    <mergeCell ref="Z442:AA442"/>
    <mergeCell ref="AB442:AC442"/>
    <mergeCell ref="AD442:AE442"/>
    <mergeCell ref="B443:C443"/>
    <mergeCell ref="E443:G443"/>
    <mergeCell ref="J443:L443"/>
    <mergeCell ref="M443:O443"/>
    <mergeCell ref="P443:Q443"/>
    <mergeCell ref="R443:S443"/>
    <mergeCell ref="X443:Y443"/>
    <mergeCell ref="Z443:AA443"/>
    <mergeCell ref="AB443:AC443"/>
    <mergeCell ref="AD443:AE443"/>
    <mergeCell ref="AF442:AG442"/>
    <mergeCell ref="AH442:AI442"/>
    <mergeCell ref="AF443:AG443"/>
    <mergeCell ref="AH443:AI443"/>
    <mergeCell ref="B440:C440"/>
    <mergeCell ref="E440:G440"/>
    <mergeCell ref="J440:L440"/>
    <mergeCell ref="M440:O440"/>
    <mergeCell ref="P440:Q440"/>
    <mergeCell ref="R440:S440"/>
    <mergeCell ref="T440:U440"/>
    <mergeCell ref="V440:W440"/>
    <mergeCell ref="T441:U441"/>
    <mergeCell ref="V441:W441"/>
    <mergeCell ref="X440:Y440"/>
    <mergeCell ref="Z440:AA440"/>
    <mergeCell ref="AB440:AC440"/>
    <mergeCell ref="AD440:AE440"/>
    <mergeCell ref="B441:C441"/>
    <mergeCell ref="E441:G441"/>
    <mergeCell ref="J441:L441"/>
    <mergeCell ref="M441:O441"/>
    <mergeCell ref="P441:Q441"/>
    <mergeCell ref="R441:S441"/>
    <mergeCell ref="X441:Y441"/>
    <mergeCell ref="Z441:AA441"/>
    <mergeCell ref="AB441:AC441"/>
    <mergeCell ref="AD441:AE441"/>
    <mergeCell ref="AF440:AG440"/>
    <mergeCell ref="AH440:AI440"/>
    <mergeCell ref="AF441:AG441"/>
    <mergeCell ref="AH441:AI441"/>
    <mergeCell ref="B438:C438"/>
    <mergeCell ref="E438:G438"/>
    <mergeCell ref="J438:L438"/>
    <mergeCell ref="M438:O438"/>
    <mergeCell ref="P438:Q438"/>
    <mergeCell ref="R438:S438"/>
    <mergeCell ref="T438:U438"/>
    <mergeCell ref="V438:W438"/>
    <mergeCell ref="T439:U439"/>
    <mergeCell ref="V439:W439"/>
    <mergeCell ref="X438:Y438"/>
    <mergeCell ref="Z438:AA438"/>
    <mergeCell ref="AB438:AC438"/>
    <mergeCell ref="AD438:AE438"/>
    <mergeCell ref="B439:C439"/>
    <mergeCell ref="E439:G439"/>
    <mergeCell ref="J439:L439"/>
    <mergeCell ref="M439:O439"/>
    <mergeCell ref="P439:Q439"/>
    <mergeCell ref="R439:S439"/>
    <mergeCell ref="X439:Y439"/>
    <mergeCell ref="Z439:AA439"/>
    <mergeCell ref="AB439:AC439"/>
    <mergeCell ref="AD439:AE439"/>
    <mergeCell ref="AF438:AG438"/>
    <mergeCell ref="AH438:AI438"/>
    <mergeCell ref="AF439:AG439"/>
    <mergeCell ref="AH439:AI439"/>
    <mergeCell ref="B436:C436"/>
    <mergeCell ref="E436:G436"/>
    <mergeCell ref="J436:L436"/>
    <mergeCell ref="M436:O436"/>
    <mergeCell ref="P436:Q436"/>
    <mergeCell ref="R436:S436"/>
    <mergeCell ref="T436:U436"/>
    <mergeCell ref="V436:W436"/>
    <mergeCell ref="T437:U437"/>
    <mergeCell ref="V437:W437"/>
    <mergeCell ref="X436:Y436"/>
    <mergeCell ref="Z436:AA436"/>
    <mergeCell ref="AB436:AC436"/>
    <mergeCell ref="AD436:AE436"/>
    <mergeCell ref="B437:C437"/>
    <mergeCell ref="E437:G437"/>
    <mergeCell ref="J437:L437"/>
    <mergeCell ref="M437:O437"/>
    <mergeCell ref="P437:Q437"/>
    <mergeCell ref="R437:S437"/>
    <mergeCell ref="X437:Y437"/>
    <mergeCell ref="Z437:AA437"/>
    <mergeCell ref="AB437:AC437"/>
    <mergeCell ref="AD437:AE437"/>
    <mergeCell ref="AF436:AG436"/>
    <mergeCell ref="AH436:AI436"/>
    <mergeCell ref="AF437:AG437"/>
    <mergeCell ref="AH437:AI437"/>
    <mergeCell ref="B434:C434"/>
    <mergeCell ref="E434:G434"/>
    <mergeCell ref="J434:L434"/>
    <mergeCell ref="M434:O434"/>
    <mergeCell ref="P434:Q434"/>
    <mergeCell ref="R434:S434"/>
    <mergeCell ref="T434:U434"/>
    <mergeCell ref="V434:W434"/>
    <mergeCell ref="T435:U435"/>
    <mergeCell ref="V435:W435"/>
    <mergeCell ref="X434:Y434"/>
    <mergeCell ref="Z434:AA434"/>
    <mergeCell ref="AB434:AC434"/>
    <mergeCell ref="AD434:AE434"/>
    <mergeCell ref="B435:C435"/>
    <mergeCell ref="E435:G435"/>
    <mergeCell ref="J435:L435"/>
    <mergeCell ref="M435:O435"/>
    <mergeCell ref="P435:Q435"/>
    <mergeCell ref="R435:S435"/>
    <mergeCell ref="X435:Y435"/>
    <mergeCell ref="Z435:AA435"/>
    <mergeCell ref="AB435:AC435"/>
    <mergeCell ref="AD435:AE435"/>
    <mergeCell ref="AF434:AG434"/>
    <mergeCell ref="AH434:AI434"/>
    <mergeCell ref="AF435:AG435"/>
    <mergeCell ref="AH435:AI435"/>
    <mergeCell ref="B432:C432"/>
    <mergeCell ref="E432:G432"/>
    <mergeCell ref="J432:L432"/>
    <mergeCell ref="M432:O432"/>
    <mergeCell ref="P432:Q432"/>
    <mergeCell ref="R432:S432"/>
    <mergeCell ref="T432:U432"/>
    <mergeCell ref="V432:W432"/>
    <mergeCell ref="T433:U433"/>
    <mergeCell ref="V433:W433"/>
    <mergeCell ref="X432:Y432"/>
    <mergeCell ref="Z432:AA432"/>
    <mergeCell ref="AB432:AC432"/>
    <mergeCell ref="AD432:AE432"/>
    <mergeCell ref="B433:C433"/>
    <mergeCell ref="E433:G433"/>
    <mergeCell ref="J433:L433"/>
    <mergeCell ref="M433:O433"/>
    <mergeCell ref="P433:Q433"/>
    <mergeCell ref="R433:S433"/>
    <mergeCell ref="X433:Y433"/>
    <mergeCell ref="Z433:AA433"/>
    <mergeCell ref="AB433:AC433"/>
    <mergeCell ref="AD433:AE433"/>
    <mergeCell ref="AF432:AG432"/>
    <mergeCell ref="AH432:AI432"/>
    <mergeCell ref="AF433:AG433"/>
    <mergeCell ref="AH433:AI433"/>
    <mergeCell ref="B430:C430"/>
    <mergeCell ref="E430:G430"/>
    <mergeCell ref="J430:L430"/>
    <mergeCell ref="M430:O430"/>
    <mergeCell ref="P430:Q430"/>
    <mergeCell ref="R430:S430"/>
    <mergeCell ref="T430:U430"/>
    <mergeCell ref="V430:W430"/>
    <mergeCell ref="T431:U431"/>
    <mergeCell ref="V431:W431"/>
    <mergeCell ref="X430:Y430"/>
    <mergeCell ref="Z430:AA430"/>
    <mergeCell ref="AB430:AC430"/>
    <mergeCell ref="AD430:AE430"/>
    <mergeCell ref="B431:C431"/>
    <mergeCell ref="E431:G431"/>
    <mergeCell ref="J431:L431"/>
    <mergeCell ref="M431:O431"/>
    <mergeCell ref="P431:Q431"/>
    <mergeCell ref="R431:S431"/>
    <mergeCell ref="X431:Y431"/>
    <mergeCell ref="Z431:AA431"/>
    <mergeCell ref="AB431:AC431"/>
    <mergeCell ref="AD431:AE431"/>
    <mergeCell ref="AF430:AG430"/>
    <mergeCell ref="AH430:AI430"/>
    <mergeCell ref="AF431:AG431"/>
    <mergeCell ref="AH431:AI431"/>
    <mergeCell ref="B428:C428"/>
    <mergeCell ref="E428:G428"/>
    <mergeCell ref="J428:L428"/>
    <mergeCell ref="M428:O428"/>
    <mergeCell ref="P428:Q428"/>
    <mergeCell ref="R428:S428"/>
    <mergeCell ref="T428:U428"/>
    <mergeCell ref="V428:W428"/>
    <mergeCell ref="T429:U429"/>
    <mergeCell ref="V429:W429"/>
    <mergeCell ref="X428:Y428"/>
    <mergeCell ref="Z428:AA428"/>
    <mergeCell ref="AB428:AC428"/>
    <mergeCell ref="AD428:AE428"/>
    <mergeCell ref="B429:C429"/>
    <mergeCell ref="E429:G429"/>
    <mergeCell ref="J429:L429"/>
    <mergeCell ref="M429:O429"/>
    <mergeCell ref="P429:Q429"/>
    <mergeCell ref="R429:S429"/>
    <mergeCell ref="X429:Y429"/>
    <mergeCell ref="Z429:AA429"/>
    <mergeCell ref="AB429:AC429"/>
    <mergeCell ref="AD429:AE429"/>
    <mergeCell ref="AF428:AG428"/>
    <mergeCell ref="AH428:AI428"/>
    <mergeCell ref="AF429:AG429"/>
    <mergeCell ref="AH429:AI429"/>
    <mergeCell ref="B426:C426"/>
    <mergeCell ref="E426:G426"/>
    <mergeCell ref="J426:L426"/>
    <mergeCell ref="M426:O426"/>
    <mergeCell ref="P426:Q426"/>
    <mergeCell ref="R426:S426"/>
    <mergeCell ref="T426:U426"/>
    <mergeCell ref="V426:W426"/>
    <mergeCell ref="T427:U427"/>
    <mergeCell ref="V427:W427"/>
    <mergeCell ref="X426:Y426"/>
    <mergeCell ref="Z426:AA426"/>
    <mergeCell ref="AB426:AC426"/>
    <mergeCell ref="AD426:AE426"/>
    <mergeCell ref="B427:C427"/>
    <mergeCell ref="E427:G427"/>
    <mergeCell ref="J427:L427"/>
    <mergeCell ref="M427:O427"/>
    <mergeCell ref="P427:Q427"/>
    <mergeCell ref="R427:S427"/>
    <mergeCell ref="X427:Y427"/>
    <mergeCell ref="Z427:AA427"/>
    <mergeCell ref="AB427:AC427"/>
    <mergeCell ref="AD427:AE427"/>
    <mergeCell ref="AF426:AG426"/>
    <mergeCell ref="AH426:AI426"/>
    <mergeCell ref="AF427:AG427"/>
    <mergeCell ref="AH427:AI427"/>
    <mergeCell ref="B424:C424"/>
    <mergeCell ref="E424:G424"/>
    <mergeCell ref="J424:L424"/>
    <mergeCell ref="M424:O424"/>
    <mergeCell ref="P424:Q424"/>
    <mergeCell ref="R424:S424"/>
    <mergeCell ref="T424:U424"/>
    <mergeCell ref="V424:W424"/>
    <mergeCell ref="T425:U425"/>
    <mergeCell ref="V425:W425"/>
    <mergeCell ref="X424:Y424"/>
    <mergeCell ref="Z424:AA424"/>
    <mergeCell ref="AB424:AC424"/>
    <mergeCell ref="AD424:AE424"/>
    <mergeCell ref="B425:C425"/>
    <mergeCell ref="E425:G425"/>
    <mergeCell ref="J425:L425"/>
    <mergeCell ref="M425:O425"/>
    <mergeCell ref="P425:Q425"/>
    <mergeCell ref="R425:S425"/>
    <mergeCell ref="X425:Y425"/>
    <mergeCell ref="Z425:AA425"/>
    <mergeCell ref="AB425:AC425"/>
    <mergeCell ref="AD425:AE425"/>
    <mergeCell ref="AF424:AG424"/>
    <mergeCell ref="AH424:AI424"/>
    <mergeCell ref="AF425:AG425"/>
    <mergeCell ref="AH425:AI425"/>
    <mergeCell ref="B421:C421"/>
    <mergeCell ref="E421:G421"/>
    <mergeCell ref="J421:L421"/>
    <mergeCell ref="M421:O421"/>
    <mergeCell ref="P421:Q421"/>
    <mergeCell ref="R421:S421"/>
    <mergeCell ref="T421:U421"/>
    <mergeCell ref="V421:W421"/>
    <mergeCell ref="T422:U422"/>
    <mergeCell ref="V422:W422"/>
    <mergeCell ref="X421:Y421"/>
    <mergeCell ref="Z421:AA421"/>
    <mergeCell ref="AB421:AC421"/>
    <mergeCell ref="AD421:AE421"/>
    <mergeCell ref="B422:C422"/>
    <mergeCell ref="E422:G422"/>
    <mergeCell ref="J422:L422"/>
    <mergeCell ref="M422:O422"/>
    <mergeCell ref="P422:Q422"/>
    <mergeCell ref="R422:S422"/>
    <mergeCell ref="X422:Y422"/>
    <mergeCell ref="Z422:AA422"/>
    <mergeCell ref="AB422:AC422"/>
    <mergeCell ref="AD422:AE422"/>
    <mergeCell ref="AF421:AG421"/>
    <mergeCell ref="AH421:AI421"/>
    <mergeCell ref="AF422:AG422"/>
    <mergeCell ref="AH422:AI422"/>
    <mergeCell ref="B419:C419"/>
    <mergeCell ref="E419:G419"/>
    <mergeCell ref="J419:L419"/>
    <mergeCell ref="M419:O419"/>
    <mergeCell ref="P419:Q419"/>
    <mergeCell ref="R419:S419"/>
    <mergeCell ref="T419:U419"/>
    <mergeCell ref="V419:W419"/>
    <mergeCell ref="T420:U420"/>
    <mergeCell ref="V420:W420"/>
    <mergeCell ref="X419:Y419"/>
    <mergeCell ref="Z419:AA419"/>
    <mergeCell ref="AB419:AC419"/>
    <mergeCell ref="AD419:AE419"/>
    <mergeCell ref="B420:C420"/>
    <mergeCell ref="E420:G420"/>
    <mergeCell ref="J420:L420"/>
    <mergeCell ref="M420:O420"/>
    <mergeCell ref="P420:Q420"/>
    <mergeCell ref="R420:S420"/>
    <mergeCell ref="X420:Y420"/>
    <mergeCell ref="Z420:AA420"/>
    <mergeCell ref="AB420:AC420"/>
    <mergeCell ref="AD420:AE420"/>
    <mergeCell ref="AF419:AG419"/>
    <mergeCell ref="AH419:AI419"/>
    <mergeCell ref="AF420:AG420"/>
    <mergeCell ref="AH420:AI420"/>
    <mergeCell ref="B416:C416"/>
    <mergeCell ref="E416:G416"/>
    <mergeCell ref="J416:L416"/>
    <mergeCell ref="M416:O416"/>
    <mergeCell ref="P416:Q416"/>
    <mergeCell ref="R416:S416"/>
    <mergeCell ref="T416:U416"/>
    <mergeCell ref="V416:W416"/>
    <mergeCell ref="AF416:AG416"/>
    <mergeCell ref="AH416:AI416"/>
    <mergeCell ref="B417:C417"/>
    <mergeCell ref="E417:G417"/>
    <mergeCell ref="J417:L417"/>
    <mergeCell ref="M417:O417"/>
    <mergeCell ref="P417:Q417"/>
    <mergeCell ref="R417:S417"/>
    <mergeCell ref="T417:U417"/>
    <mergeCell ref="V417:W417"/>
    <mergeCell ref="V413:W413"/>
    <mergeCell ref="X413:Y413"/>
    <mergeCell ref="X417:Y417"/>
    <mergeCell ref="Z417:AA417"/>
    <mergeCell ref="AB417:AC417"/>
    <mergeCell ref="AD417:AE417"/>
    <mergeCell ref="X416:Y416"/>
    <mergeCell ref="Z416:AA416"/>
    <mergeCell ref="AB416:AC416"/>
    <mergeCell ref="AD416:AE416"/>
    <mergeCell ref="AD413:AE413"/>
    <mergeCell ref="AF413:AG413"/>
    <mergeCell ref="AF417:AG417"/>
    <mergeCell ref="AH417:AI417"/>
    <mergeCell ref="E413:G413"/>
    <mergeCell ref="J413:L413"/>
    <mergeCell ref="M413:O413"/>
    <mergeCell ref="P413:Q413"/>
    <mergeCell ref="R413:S413"/>
    <mergeCell ref="T413:U413"/>
    <mergeCell ref="AF414:AG414"/>
    <mergeCell ref="AH414:AI414"/>
    <mergeCell ref="AH413:AI413"/>
    <mergeCell ref="E414:G414"/>
    <mergeCell ref="J414:L414"/>
    <mergeCell ref="M414:O414"/>
    <mergeCell ref="P414:Q414"/>
    <mergeCell ref="R414:S414"/>
    <mergeCell ref="T414:U414"/>
    <mergeCell ref="V414:W414"/>
    <mergeCell ref="E411:G411"/>
    <mergeCell ref="J411:L411"/>
    <mergeCell ref="M411:O411"/>
    <mergeCell ref="P411:Q411"/>
    <mergeCell ref="AB414:AC414"/>
    <mergeCell ref="AD414:AE414"/>
    <mergeCell ref="X414:Y414"/>
    <mergeCell ref="Z414:AA414"/>
    <mergeCell ref="Z413:AA413"/>
    <mergeCell ref="AB413:AC413"/>
    <mergeCell ref="AD411:AE411"/>
    <mergeCell ref="AF411:AG411"/>
    <mergeCell ref="R411:S411"/>
    <mergeCell ref="T411:U411"/>
    <mergeCell ref="V411:W411"/>
    <mergeCell ref="X411:Y411"/>
    <mergeCell ref="AF412:AG412"/>
    <mergeCell ref="AH412:AI412"/>
    <mergeCell ref="AH411:AI411"/>
    <mergeCell ref="E412:G412"/>
    <mergeCell ref="J412:L412"/>
    <mergeCell ref="M412:O412"/>
    <mergeCell ref="P412:Q412"/>
    <mergeCell ref="R412:S412"/>
    <mergeCell ref="T412:U412"/>
    <mergeCell ref="V412:W412"/>
    <mergeCell ref="E409:G409"/>
    <mergeCell ref="J409:L409"/>
    <mergeCell ref="M409:O409"/>
    <mergeCell ref="P409:Q409"/>
    <mergeCell ref="AB412:AC412"/>
    <mergeCell ref="AD412:AE412"/>
    <mergeCell ref="X412:Y412"/>
    <mergeCell ref="Z412:AA412"/>
    <mergeCell ref="Z411:AA411"/>
    <mergeCell ref="AB411:AC411"/>
    <mergeCell ref="AD409:AE409"/>
    <mergeCell ref="AF409:AG409"/>
    <mergeCell ref="R409:S409"/>
    <mergeCell ref="T409:U409"/>
    <mergeCell ref="V409:W409"/>
    <mergeCell ref="X409:Y409"/>
    <mergeCell ref="AF410:AG410"/>
    <mergeCell ref="AH410:AI410"/>
    <mergeCell ref="AH409:AI409"/>
    <mergeCell ref="E410:G410"/>
    <mergeCell ref="J410:L410"/>
    <mergeCell ref="M410:O410"/>
    <mergeCell ref="P410:Q410"/>
    <mergeCell ref="R410:S410"/>
    <mergeCell ref="T410:U410"/>
    <mergeCell ref="V410:W410"/>
    <mergeCell ref="E407:G407"/>
    <mergeCell ref="J407:L407"/>
    <mergeCell ref="M407:O407"/>
    <mergeCell ref="P407:Q407"/>
    <mergeCell ref="AB410:AC410"/>
    <mergeCell ref="AD410:AE410"/>
    <mergeCell ref="X410:Y410"/>
    <mergeCell ref="Z410:AA410"/>
    <mergeCell ref="Z409:AA409"/>
    <mergeCell ref="AB409:AC409"/>
    <mergeCell ref="AD407:AE407"/>
    <mergeCell ref="AF407:AG407"/>
    <mergeCell ref="R407:S407"/>
    <mergeCell ref="T407:U407"/>
    <mergeCell ref="V407:W407"/>
    <mergeCell ref="X407:Y407"/>
    <mergeCell ref="AF408:AG408"/>
    <mergeCell ref="AH408:AI408"/>
    <mergeCell ref="AH407:AI407"/>
    <mergeCell ref="E408:G408"/>
    <mergeCell ref="J408:L408"/>
    <mergeCell ref="M408:O408"/>
    <mergeCell ref="P408:Q408"/>
    <mergeCell ref="R408:S408"/>
    <mergeCell ref="T408:U408"/>
    <mergeCell ref="V408:W408"/>
    <mergeCell ref="E405:G405"/>
    <mergeCell ref="J405:L405"/>
    <mergeCell ref="M405:O405"/>
    <mergeCell ref="P405:Q405"/>
    <mergeCell ref="AB408:AC408"/>
    <mergeCell ref="AD408:AE408"/>
    <mergeCell ref="X408:Y408"/>
    <mergeCell ref="Z408:AA408"/>
    <mergeCell ref="Z407:AA407"/>
    <mergeCell ref="AB407:AC407"/>
    <mergeCell ref="AD405:AE405"/>
    <mergeCell ref="AF405:AG405"/>
    <mergeCell ref="R405:S405"/>
    <mergeCell ref="T405:U405"/>
    <mergeCell ref="V405:W405"/>
    <mergeCell ref="X405:Y405"/>
    <mergeCell ref="AF406:AG406"/>
    <mergeCell ref="AH406:AI406"/>
    <mergeCell ref="AH405:AI405"/>
    <mergeCell ref="E406:G406"/>
    <mergeCell ref="J406:L406"/>
    <mergeCell ref="M406:O406"/>
    <mergeCell ref="P406:Q406"/>
    <mergeCell ref="R406:S406"/>
    <mergeCell ref="T406:U406"/>
    <mergeCell ref="V406:W406"/>
    <mergeCell ref="E403:G403"/>
    <mergeCell ref="J403:L403"/>
    <mergeCell ref="M403:O403"/>
    <mergeCell ref="P403:Q403"/>
    <mergeCell ref="AB406:AC406"/>
    <mergeCell ref="AD406:AE406"/>
    <mergeCell ref="X406:Y406"/>
    <mergeCell ref="Z406:AA406"/>
    <mergeCell ref="Z405:AA405"/>
    <mergeCell ref="AB405:AC405"/>
    <mergeCell ref="AD403:AE403"/>
    <mergeCell ref="AF403:AG403"/>
    <mergeCell ref="R403:S403"/>
    <mergeCell ref="T403:U403"/>
    <mergeCell ref="V403:W403"/>
    <mergeCell ref="X403:Y403"/>
    <mergeCell ref="AF404:AG404"/>
    <mergeCell ref="AH404:AI404"/>
    <mergeCell ref="AH403:AI403"/>
    <mergeCell ref="E404:G404"/>
    <mergeCell ref="J404:L404"/>
    <mergeCell ref="M404:O404"/>
    <mergeCell ref="P404:Q404"/>
    <mergeCell ref="R404:S404"/>
    <mergeCell ref="T404:U404"/>
    <mergeCell ref="V404:W404"/>
    <mergeCell ref="E401:G401"/>
    <mergeCell ref="J401:L401"/>
    <mergeCell ref="M401:O401"/>
    <mergeCell ref="P401:Q401"/>
    <mergeCell ref="AB404:AC404"/>
    <mergeCell ref="AD404:AE404"/>
    <mergeCell ref="X404:Y404"/>
    <mergeCell ref="Z404:AA404"/>
    <mergeCell ref="Z403:AA403"/>
    <mergeCell ref="AB403:AC403"/>
    <mergeCell ref="AD401:AE401"/>
    <mergeCell ref="AF401:AG401"/>
    <mergeCell ref="R401:S401"/>
    <mergeCell ref="T401:U401"/>
    <mergeCell ref="V401:W401"/>
    <mergeCell ref="X401:Y401"/>
    <mergeCell ref="AF402:AG402"/>
    <mergeCell ref="AH402:AI402"/>
    <mergeCell ref="AH401:AI401"/>
    <mergeCell ref="E402:G402"/>
    <mergeCell ref="J402:L402"/>
    <mergeCell ref="M402:O402"/>
    <mergeCell ref="P402:Q402"/>
    <mergeCell ref="R402:S402"/>
    <mergeCell ref="T402:U402"/>
    <mergeCell ref="V402:W402"/>
    <mergeCell ref="E399:G399"/>
    <mergeCell ref="J399:L399"/>
    <mergeCell ref="M399:O399"/>
    <mergeCell ref="P399:Q399"/>
    <mergeCell ref="AB402:AC402"/>
    <mergeCell ref="AD402:AE402"/>
    <mergeCell ref="X402:Y402"/>
    <mergeCell ref="Z402:AA402"/>
    <mergeCell ref="Z401:AA401"/>
    <mergeCell ref="AB401:AC401"/>
    <mergeCell ref="AD399:AE399"/>
    <mergeCell ref="AF399:AG399"/>
    <mergeCell ref="R399:S399"/>
    <mergeCell ref="T399:U399"/>
    <mergeCell ref="V399:W399"/>
    <mergeCell ref="X399:Y399"/>
    <mergeCell ref="AF400:AG400"/>
    <mergeCell ref="AH400:AI400"/>
    <mergeCell ref="AH399:AI399"/>
    <mergeCell ref="E400:G400"/>
    <mergeCell ref="J400:L400"/>
    <mergeCell ref="M400:O400"/>
    <mergeCell ref="P400:Q400"/>
    <mergeCell ref="R400:S400"/>
    <mergeCell ref="T400:U400"/>
    <mergeCell ref="V400:W400"/>
    <mergeCell ref="E397:G397"/>
    <mergeCell ref="J397:L397"/>
    <mergeCell ref="M397:O397"/>
    <mergeCell ref="P397:Q397"/>
    <mergeCell ref="AB400:AC400"/>
    <mergeCell ref="AD400:AE400"/>
    <mergeCell ref="X400:Y400"/>
    <mergeCell ref="Z400:AA400"/>
    <mergeCell ref="Z399:AA399"/>
    <mergeCell ref="AB399:AC399"/>
    <mergeCell ref="AD397:AE397"/>
    <mergeCell ref="AF397:AG397"/>
    <mergeCell ref="R397:S397"/>
    <mergeCell ref="T397:U397"/>
    <mergeCell ref="V397:W397"/>
    <mergeCell ref="X397:Y397"/>
    <mergeCell ref="AF398:AG398"/>
    <mergeCell ref="AH398:AI398"/>
    <mergeCell ref="AH397:AI397"/>
    <mergeCell ref="E398:G398"/>
    <mergeCell ref="J398:L398"/>
    <mergeCell ref="M398:O398"/>
    <mergeCell ref="P398:Q398"/>
    <mergeCell ref="R398:S398"/>
    <mergeCell ref="T398:U398"/>
    <mergeCell ref="V398:W398"/>
    <mergeCell ref="E395:G395"/>
    <mergeCell ref="J395:L395"/>
    <mergeCell ref="M395:O395"/>
    <mergeCell ref="P395:Q395"/>
    <mergeCell ref="AB398:AC398"/>
    <mergeCell ref="AD398:AE398"/>
    <mergeCell ref="X398:Y398"/>
    <mergeCell ref="Z398:AA398"/>
    <mergeCell ref="Z397:AA397"/>
    <mergeCell ref="AB397:AC397"/>
    <mergeCell ref="AD395:AE395"/>
    <mergeCell ref="AF395:AG395"/>
    <mergeCell ref="R395:S395"/>
    <mergeCell ref="T395:U395"/>
    <mergeCell ref="V395:W395"/>
    <mergeCell ref="X395:Y395"/>
    <mergeCell ref="AF396:AG396"/>
    <mergeCell ref="AH396:AI396"/>
    <mergeCell ref="AH395:AI395"/>
    <mergeCell ref="E396:G396"/>
    <mergeCell ref="J396:L396"/>
    <mergeCell ref="M396:O396"/>
    <mergeCell ref="P396:Q396"/>
    <mergeCell ref="R396:S396"/>
    <mergeCell ref="T396:U396"/>
    <mergeCell ref="V396:W396"/>
    <mergeCell ref="E393:G393"/>
    <mergeCell ref="J393:L393"/>
    <mergeCell ref="M393:O393"/>
    <mergeCell ref="P393:Q393"/>
    <mergeCell ref="AB396:AC396"/>
    <mergeCell ref="AD396:AE396"/>
    <mergeCell ref="X396:Y396"/>
    <mergeCell ref="Z396:AA396"/>
    <mergeCell ref="Z395:AA395"/>
    <mergeCell ref="AB395:AC395"/>
    <mergeCell ref="AD393:AE393"/>
    <mergeCell ref="AF393:AG393"/>
    <mergeCell ref="R393:S393"/>
    <mergeCell ref="T393:U393"/>
    <mergeCell ref="V393:W393"/>
    <mergeCell ref="X393:Y393"/>
    <mergeCell ref="AF394:AG394"/>
    <mergeCell ref="AH394:AI394"/>
    <mergeCell ref="AH393:AI393"/>
    <mergeCell ref="E394:G394"/>
    <mergeCell ref="J394:L394"/>
    <mergeCell ref="M394:O394"/>
    <mergeCell ref="P394:Q394"/>
    <mergeCell ref="R394:S394"/>
    <mergeCell ref="T394:U394"/>
    <mergeCell ref="V394:W394"/>
    <mergeCell ref="E391:G391"/>
    <mergeCell ref="J391:L391"/>
    <mergeCell ref="M391:O391"/>
    <mergeCell ref="P391:Q391"/>
    <mergeCell ref="AB394:AC394"/>
    <mergeCell ref="AD394:AE394"/>
    <mergeCell ref="X394:Y394"/>
    <mergeCell ref="Z394:AA394"/>
    <mergeCell ref="Z393:AA393"/>
    <mergeCell ref="AB393:AC393"/>
    <mergeCell ref="AD391:AE391"/>
    <mergeCell ref="AF391:AG391"/>
    <mergeCell ref="R391:S391"/>
    <mergeCell ref="T391:U391"/>
    <mergeCell ref="V391:W391"/>
    <mergeCell ref="X391:Y391"/>
    <mergeCell ref="AF392:AG392"/>
    <mergeCell ref="AH392:AI392"/>
    <mergeCell ref="AH391:AI391"/>
    <mergeCell ref="E392:G392"/>
    <mergeCell ref="J392:L392"/>
    <mergeCell ref="M392:O392"/>
    <mergeCell ref="P392:Q392"/>
    <mergeCell ref="R392:S392"/>
    <mergeCell ref="T392:U392"/>
    <mergeCell ref="V392:W392"/>
    <mergeCell ref="E389:G389"/>
    <mergeCell ref="J389:L389"/>
    <mergeCell ref="M389:O389"/>
    <mergeCell ref="P389:Q389"/>
    <mergeCell ref="AB392:AC392"/>
    <mergeCell ref="AD392:AE392"/>
    <mergeCell ref="X392:Y392"/>
    <mergeCell ref="Z392:AA392"/>
    <mergeCell ref="Z391:AA391"/>
    <mergeCell ref="AB391:AC391"/>
    <mergeCell ref="AD389:AE389"/>
    <mergeCell ref="AF389:AG389"/>
    <mergeCell ref="R389:S389"/>
    <mergeCell ref="T389:U389"/>
    <mergeCell ref="V389:W389"/>
    <mergeCell ref="X389:Y389"/>
    <mergeCell ref="AF390:AG390"/>
    <mergeCell ref="AH390:AI390"/>
    <mergeCell ref="AH389:AI389"/>
    <mergeCell ref="E390:G390"/>
    <mergeCell ref="J390:L390"/>
    <mergeCell ref="M390:O390"/>
    <mergeCell ref="P390:Q390"/>
    <mergeCell ref="R390:S390"/>
    <mergeCell ref="T390:U390"/>
    <mergeCell ref="V390:W390"/>
    <mergeCell ref="E387:G387"/>
    <mergeCell ref="J387:L387"/>
    <mergeCell ref="M387:O387"/>
    <mergeCell ref="P387:Q387"/>
    <mergeCell ref="AB390:AC390"/>
    <mergeCell ref="AD390:AE390"/>
    <mergeCell ref="X390:Y390"/>
    <mergeCell ref="Z390:AA390"/>
    <mergeCell ref="Z389:AA389"/>
    <mergeCell ref="AB389:AC389"/>
    <mergeCell ref="AD387:AE387"/>
    <mergeCell ref="AF387:AG387"/>
    <mergeCell ref="R387:S387"/>
    <mergeCell ref="T387:U387"/>
    <mergeCell ref="V387:W387"/>
    <mergeCell ref="X387:Y387"/>
    <mergeCell ref="AF388:AG388"/>
    <mergeCell ref="AH388:AI388"/>
    <mergeCell ref="AH387:AI387"/>
    <mergeCell ref="E388:G388"/>
    <mergeCell ref="J388:L388"/>
    <mergeCell ref="M388:O388"/>
    <mergeCell ref="P388:Q388"/>
    <mergeCell ref="R388:S388"/>
    <mergeCell ref="T388:U388"/>
    <mergeCell ref="V388:W388"/>
    <mergeCell ref="E384:F384"/>
    <mergeCell ref="J384:L384"/>
    <mergeCell ref="M384:O384"/>
    <mergeCell ref="P384:Q384"/>
    <mergeCell ref="AB388:AC388"/>
    <mergeCell ref="AD388:AE388"/>
    <mergeCell ref="X388:Y388"/>
    <mergeCell ref="Z388:AA388"/>
    <mergeCell ref="Z387:AA387"/>
    <mergeCell ref="AB387:AC387"/>
    <mergeCell ref="AD384:AE384"/>
    <mergeCell ref="AF384:AG384"/>
    <mergeCell ref="R384:S384"/>
    <mergeCell ref="T384:U384"/>
    <mergeCell ref="V384:W384"/>
    <mergeCell ref="X384:Y384"/>
    <mergeCell ref="AF386:AG386"/>
    <mergeCell ref="AH386:AI386"/>
    <mergeCell ref="AH384:AI384"/>
    <mergeCell ref="E386:G386"/>
    <mergeCell ref="J386:L386"/>
    <mergeCell ref="M386:O386"/>
    <mergeCell ref="P386:Q386"/>
    <mergeCell ref="R386:S386"/>
    <mergeCell ref="T386:U386"/>
    <mergeCell ref="V386:W386"/>
    <mergeCell ref="E382:F382"/>
    <mergeCell ref="J382:L382"/>
    <mergeCell ref="M382:O382"/>
    <mergeCell ref="P382:Q382"/>
    <mergeCell ref="AB386:AC386"/>
    <mergeCell ref="AD386:AE386"/>
    <mergeCell ref="X386:Y386"/>
    <mergeCell ref="Z386:AA386"/>
    <mergeCell ref="Z384:AA384"/>
    <mergeCell ref="AB384:AC384"/>
    <mergeCell ref="AD382:AE382"/>
    <mergeCell ref="AF382:AG382"/>
    <mergeCell ref="R382:S382"/>
    <mergeCell ref="T382:U382"/>
    <mergeCell ref="V382:W382"/>
    <mergeCell ref="X382:Y382"/>
    <mergeCell ref="AF383:AG383"/>
    <mergeCell ref="AH383:AI383"/>
    <mergeCell ref="AH382:AI382"/>
    <mergeCell ref="E383:F383"/>
    <mergeCell ref="J383:L383"/>
    <mergeCell ref="M383:O383"/>
    <mergeCell ref="P383:Q383"/>
    <mergeCell ref="R383:S383"/>
    <mergeCell ref="T383:U383"/>
    <mergeCell ref="V383:W383"/>
    <mergeCell ref="E380:F380"/>
    <mergeCell ref="J380:L380"/>
    <mergeCell ref="M380:O380"/>
    <mergeCell ref="P380:Q380"/>
    <mergeCell ref="AB383:AC383"/>
    <mergeCell ref="AD383:AE383"/>
    <mergeCell ref="X383:Y383"/>
    <mergeCell ref="Z383:AA383"/>
    <mergeCell ref="Z382:AA382"/>
    <mergeCell ref="AB382:AC382"/>
    <mergeCell ref="AD380:AE380"/>
    <mergeCell ref="AF380:AG380"/>
    <mergeCell ref="R380:S380"/>
    <mergeCell ref="T380:U380"/>
    <mergeCell ref="V380:W380"/>
    <mergeCell ref="X380:Y380"/>
    <mergeCell ref="AF381:AG381"/>
    <mergeCell ref="AH381:AI381"/>
    <mergeCell ref="AH380:AI380"/>
    <mergeCell ref="E381:F381"/>
    <mergeCell ref="J381:L381"/>
    <mergeCell ref="M381:O381"/>
    <mergeCell ref="P381:Q381"/>
    <mergeCell ref="R381:S381"/>
    <mergeCell ref="T381:U381"/>
    <mergeCell ref="V381:W381"/>
    <mergeCell ref="E378:F378"/>
    <mergeCell ref="J378:L378"/>
    <mergeCell ref="M378:O378"/>
    <mergeCell ref="P378:Q378"/>
    <mergeCell ref="AB381:AC381"/>
    <mergeCell ref="AD381:AE381"/>
    <mergeCell ref="X381:Y381"/>
    <mergeCell ref="Z381:AA381"/>
    <mergeCell ref="Z380:AA380"/>
    <mergeCell ref="AB380:AC380"/>
    <mergeCell ref="AD378:AE378"/>
    <mergeCell ref="AF378:AG378"/>
    <mergeCell ref="R378:S378"/>
    <mergeCell ref="T378:U378"/>
    <mergeCell ref="V378:W378"/>
    <mergeCell ref="X378:Y378"/>
    <mergeCell ref="AF379:AG379"/>
    <mergeCell ref="AH379:AI379"/>
    <mergeCell ref="AH378:AI378"/>
    <mergeCell ref="E379:F379"/>
    <mergeCell ref="J379:L379"/>
    <mergeCell ref="M379:O379"/>
    <mergeCell ref="P379:Q379"/>
    <mergeCell ref="R379:S379"/>
    <mergeCell ref="T379:U379"/>
    <mergeCell ref="V379:W379"/>
    <mergeCell ref="E376:F376"/>
    <mergeCell ref="J376:L376"/>
    <mergeCell ref="M376:O376"/>
    <mergeCell ref="P376:Q376"/>
    <mergeCell ref="AB379:AC379"/>
    <mergeCell ref="AD379:AE379"/>
    <mergeCell ref="X379:Y379"/>
    <mergeCell ref="Z379:AA379"/>
    <mergeCell ref="Z378:AA378"/>
    <mergeCell ref="AB378:AC378"/>
    <mergeCell ref="AD376:AE376"/>
    <mergeCell ref="AF376:AG376"/>
    <mergeCell ref="R376:S376"/>
    <mergeCell ref="T376:U376"/>
    <mergeCell ref="V376:W376"/>
    <mergeCell ref="X376:Y376"/>
    <mergeCell ref="AF377:AG377"/>
    <mergeCell ref="AH377:AI377"/>
    <mergeCell ref="AH376:AI376"/>
    <mergeCell ref="E377:F377"/>
    <mergeCell ref="J377:L377"/>
    <mergeCell ref="M377:O377"/>
    <mergeCell ref="P377:Q377"/>
    <mergeCell ref="R377:S377"/>
    <mergeCell ref="T377:U377"/>
    <mergeCell ref="V377:W377"/>
    <mergeCell ref="E374:F374"/>
    <mergeCell ref="J374:L374"/>
    <mergeCell ref="M374:O374"/>
    <mergeCell ref="P374:Q374"/>
    <mergeCell ref="AB377:AC377"/>
    <mergeCell ref="AD377:AE377"/>
    <mergeCell ref="X377:Y377"/>
    <mergeCell ref="Z377:AA377"/>
    <mergeCell ref="Z376:AA376"/>
    <mergeCell ref="AB376:AC376"/>
    <mergeCell ref="AD374:AE374"/>
    <mergeCell ref="AF374:AG374"/>
    <mergeCell ref="R374:S374"/>
    <mergeCell ref="T374:U374"/>
    <mergeCell ref="V374:W374"/>
    <mergeCell ref="X374:Y374"/>
    <mergeCell ref="AF375:AG375"/>
    <mergeCell ref="AH375:AI375"/>
    <mergeCell ref="AH374:AI374"/>
    <mergeCell ref="E375:F375"/>
    <mergeCell ref="J375:L375"/>
    <mergeCell ref="M375:O375"/>
    <mergeCell ref="P375:Q375"/>
    <mergeCell ref="R375:S375"/>
    <mergeCell ref="T375:U375"/>
    <mergeCell ref="V375:W375"/>
    <mergeCell ref="E372:F372"/>
    <mergeCell ref="J372:L372"/>
    <mergeCell ref="M372:O372"/>
    <mergeCell ref="P372:Q372"/>
    <mergeCell ref="AB375:AC375"/>
    <mergeCell ref="AD375:AE375"/>
    <mergeCell ref="X375:Y375"/>
    <mergeCell ref="Z375:AA375"/>
    <mergeCell ref="Z374:AA374"/>
    <mergeCell ref="AB374:AC374"/>
    <mergeCell ref="AD372:AE372"/>
    <mergeCell ref="AF372:AG372"/>
    <mergeCell ref="R372:S372"/>
    <mergeCell ref="T372:U372"/>
    <mergeCell ref="V372:W372"/>
    <mergeCell ref="X372:Y372"/>
    <mergeCell ref="AF373:AG373"/>
    <mergeCell ref="AH373:AI373"/>
    <mergeCell ref="AH372:AI372"/>
    <mergeCell ref="E373:F373"/>
    <mergeCell ref="J373:L373"/>
    <mergeCell ref="M373:O373"/>
    <mergeCell ref="P373:Q373"/>
    <mergeCell ref="R373:S373"/>
    <mergeCell ref="T373:U373"/>
    <mergeCell ref="V373:W373"/>
    <mergeCell ref="E369:F369"/>
    <mergeCell ref="J369:L369"/>
    <mergeCell ref="M369:O369"/>
    <mergeCell ref="P369:Q369"/>
    <mergeCell ref="AB373:AC373"/>
    <mergeCell ref="AD373:AE373"/>
    <mergeCell ref="X373:Y373"/>
    <mergeCell ref="Z373:AA373"/>
    <mergeCell ref="Z372:AA372"/>
    <mergeCell ref="AB372:AC372"/>
    <mergeCell ref="AD369:AE369"/>
    <mergeCell ref="AF369:AG369"/>
    <mergeCell ref="R369:S369"/>
    <mergeCell ref="T369:U369"/>
    <mergeCell ref="V369:W369"/>
    <mergeCell ref="X369:Y369"/>
    <mergeCell ref="T371:U371"/>
    <mergeCell ref="V371:W371"/>
    <mergeCell ref="X371:Y371"/>
    <mergeCell ref="Z371:AA371"/>
    <mergeCell ref="Z369:AA369"/>
    <mergeCell ref="AB369:AC369"/>
    <mergeCell ref="AB371:AC371"/>
    <mergeCell ref="AD371:AE371"/>
    <mergeCell ref="AF371:AG371"/>
    <mergeCell ref="AH371:AI371"/>
    <mergeCell ref="AH369:AI369"/>
    <mergeCell ref="E371:F371"/>
    <mergeCell ref="J371:L371"/>
    <mergeCell ref="M371:O371"/>
    <mergeCell ref="P371:Q371"/>
    <mergeCell ref="R371:S371"/>
    <mergeCell ref="P366:Q366"/>
    <mergeCell ref="R366:S366"/>
    <mergeCell ref="T366:U366"/>
    <mergeCell ref="V366:W366"/>
    <mergeCell ref="B366:C366"/>
    <mergeCell ref="E366:G366"/>
    <mergeCell ref="J366:L366"/>
    <mergeCell ref="M366:O366"/>
    <mergeCell ref="V368:W368"/>
    <mergeCell ref="X368:Y368"/>
    <mergeCell ref="X366:Y366"/>
    <mergeCell ref="Z366:AA366"/>
    <mergeCell ref="AB366:AC366"/>
    <mergeCell ref="AD366:AE366"/>
    <mergeCell ref="E368:F368"/>
    <mergeCell ref="J368:L368"/>
    <mergeCell ref="M368:O368"/>
    <mergeCell ref="P368:Q368"/>
    <mergeCell ref="R368:S368"/>
    <mergeCell ref="T368:U368"/>
    <mergeCell ref="Z368:AA368"/>
    <mergeCell ref="AB368:AC368"/>
    <mergeCell ref="AD368:AE368"/>
    <mergeCell ref="AF368:AG368"/>
    <mergeCell ref="AF366:AG366"/>
    <mergeCell ref="AH366:AI366"/>
    <mergeCell ref="AH364:AI364"/>
    <mergeCell ref="AH368:AI368"/>
    <mergeCell ref="E364:F364"/>
    <mergeCell ref="J364:L364"/>
    <mergeCell ref="M364:O364"/>
    <mergeCell ref="P364:Q364"/>
    <mergeCell ref="R364:S364"/>
    <mergeCell ref="T364:U364"/>
    <mergeCell ref="V364:W364"/>
    <mergeCell ref="X364:Y364"/>
    <mergeCell ref="R365:S365"/>
    <mergeCell ref="T365:U365"/>
    <mergeCell ref="V365:W365"/>
    <mergeCell ref="X365:Y365"/>
    <mergeCell ref="E365:F365"/>
    <mergeCell ref="J365:L365"/>
    <mergeCell ref="M365:O365"/>
    <mergeCell ref="P365:Q365"/>
    <mergeCell ref="V361:W361"/>
    <mergeCell ref="X361:Y361"/>
    <mergeCell ref="Z365:AA365"/>
    <mergeCell ref="AB365:AC365"/>
    <mergeCell ref="AD365:AE365"/>
    <mergeCell ref="AF365:AG365"/>
    <mergeCell ref="AB364:AC364"/>
    <mergeCell ref="AD364:AE364"/>
    <mergeCell ref="AF364:AG364"/>
    <mergeCell ref="Z364:AA364"/>
    <mergeCell ref="AD361:AE361"/>
    <mergeCell ref="AF361:AG361"/>
    <mergeCell ref="AH365:AI365"/>
    <mergeCell ref="B361:C361"/>
    <mergeCell ref="E361:G361"/>
    <mergeCell ref="J361:L361"/>
    <mergeCell ref="M361:O361"/>
    <mergeCell ref="P361:Q361"/>
    <mergeCell ref="R361:S361"/>
    <mergeCell ref="T361:U361"/>
    <mergeCell ref="AF362:AG362"/>
    <mergeCell ref="AH362:AI362"/>
    <mergeCell ref="AH361:AI361"/>
    <mergeCell ref="E362:F362"/>
    <mergeCell ref="J362:L362"/>
    <mergeCell ref="M362:O362"/>
    <mergeCell ref="P362:Q362"/>
    <mergeCell ref="R362:S362"/>
    <mergeCell ref="T362:U362"/>
    <mergeCell ref="V362:W362"/>
    <mergeCell ref="E359:F359"/>
    <mergeCell ref="J359:L359"/>
    <mergeCell ref="M359:O359"/>
    <mergeCell ref="P359:Q359"/>
    <mergeCell ref="AB362:AC362"/>
    <mergeCell ref="AD362:AE362"/>
    <mergeCell ref="X362:Y362"/>
    <mergeCell ref="Z362:AA362"/>
    <mergeCell ref="Z361:AA361"/>
    <mergeCell ref="AB361:AC361"/>
    <mergeCell ref="AD359:AE359"/>
    <mergeCell ref="AF359:AG359"/>
    <mergeCell ref="R359:S359"/>
    <mergeCell ref="T359:U359"/>
    <mergeCell ref="V359:W359"/>
    <mergeCell ref="X359:Y359"/>
    <mergeCell ref="T360:U360"/>
    <mergeCell ref="V360:W360"/>
    <mergeCell ref="X360:Y360"/>
    <mergeCell ref="Z360:AA360"/>
    <mergeCell ref="Z359:AA359"/>
    <mergeCell ref="AB359:AC359"/>
    <mergeCell ref="AB360:AC360"/>
    <mergeCell ref="AD360:AE360"/>
    <mergeCell ref="AF360:AG360"/>
    <mergeCell ref="AH360:AI360"/>
    <mergeCell ref="AH359:AI359"/>
    <mergeCell ref="E360:F360"/>
    <mergeCell ref="J360:L360"/>
    <mergeCell ref="M360:O360"/>
    <mergeCell ref="P360:Q360"/>
    <mergeCell ref="R360:S360"/>
    <mergeCell ref="P355:Q355"/>
    <mergeCell ref="R355:S355"/>
    <mergeCell ref="T355:U355"/>
    <mergeCell ref="V355:W355"/>
    <mergeCell ref="B355:C355"/>
    <mergeCell ref="E355:G355"/>
    <mergeCell ref="J355:L355"/>
    <mergeCell ref="M355:O355"/>
    <mergeCell ref="T356:U356"/>
    <mergeCell ref="V356:W356"/>
    <mergeCell ref="X355:Y355"/>
    <mergeCell ref="Z355:AA355"/>
    <mergeCell ref="AB355:AC355"/>
    <mergeCell ref="AD355:AE355"/>
    <mergeCell ref="B356:C356"/>
    <mergeCell ref="E356:G356"/>
    <mergeCell ref="J356:L356"/>
    <mergeCell ref="M356:O356"/>
    <mergeCell ref="P356:Q356"/>
    <mergeCell ref="R356:S356"/>
    <mergeCell ref="X356:Y356"/>
    <mergeCell ref="Z356:AA356"/>
    <mergeCell ref="AB356:AC356"/>
    <mergeCell ref="AD356:AE356"/>
    <mergeCell ref="AF355:AG355"/>
    <mergeCell ref="AH355:AI355"/>
    <mergeCell ref="AF356:AG356"/>
    <mergeCell ref="AH356:AI356"/>
    <mergeCell ref="B353:C353"/>
    <mergeCell ref="E353:G353"/>
    <mergeCell ref="J353:L353"/>
    <mergeCell ref="M353:O353"/>
    <mergeCell ref="P353:Q353"/>
    <mergeCell ref="R353:S353"/>
    <mergeCell ref="T353:U353"/>
    <mergeCell ref="V353:W353"/>
    <mergeCell ref="T354:U354"/>
    <mergeCell ref="V354:W354"/>
    <mergeCell ref="X353:Y353"/>
    <mergeCell ref="Z353:AA353"/>
    <mergeCell ref="AB353:AC353"/>
    <mergeCell ref="AD353:AE353"/>
    <mergeCell ref="B354:C354"/>
    <mergeCell ref="E354:G354"/>
    <mergeCell ref="J354:L354"/>
    <mergeCell ref="M354:O354"/>
    <mergeCell ref="P354:Q354"/>
    <mergeCell ref="R354:S354"/>
    <mergeCell ref="X354:Y354"/>
    <mergeCell ref="Z354:AA354"/>
    <mergeCell ref="AB354:AC354"/>
    <mergeCell ref="AD354:AE354"/>
    <mergeCell ref="AF353:AG353"/>
    <mergeCell ref="AH353:AI353"/>
    <mergeCell ref="AF354:AG354"/>
    <mergeCell ref="AH354:AI354"/>
    <mergeCell ref="B351:C351"/>
    <mergeCell ref="E351:G351"/>
    <mergeCell ref="J351:L351"/>
    <mergeCell ref="M351:O351"/>
    <mergeCell ref="P351:Q351"/>
    <mergeCell ref="R351:S351"/>
    <mergeCell ref="T351:U351"/>
    <mergeCell ref="V351:W351"/>
    <mergeCell ref="T352:U352"/>
    <mergeCell ref="V352:W352"/>
    <mergeCell ref="X351:Y351"/>
    <mergeCell ref="Z351:AA351"/>
    <mergeCell ref="AB351:AC351"/>
    <mergeCell ref="AD351:AE351"/>
    <mergeCell ref="B352:C352"/>
    <mergeCell ref="E352:G352"/>
    <mergeCell ref="J352:L352"/>
    <mergeCell ref="M352:O352"/>
    <mergeCell ref="P352:Q352"/>
    <mergeCell ref="R352:S352"/>
    <mergeCell ref="X352:Y352"/>
    <mergeCell ref="Z352:AA352"/>
    <mergeCell ref="AB352:AC352"/>
    <mergeCell ref="AD352:AE352"/>
    <mergeCell ref="AF351:AG351"/>
    <mergeCell ref="AH351:AI351"/>
    <mergeCell ref="AF352:AG352"/>
    <mergeCell ref="AH352:AI352"/>
    <mergeCell ref="B349:C349"/>
    <mergeCell ref="E349:G349"/>
    <mergeCell ref="J349:L349"/>
    <mergeCell ref="M349:O349"/>
    <mergeCell ref="P349:Q349"/>
    <mergeCell ref="R349:S349"/>
    <mergeCell ref="T349:U349"/>
    <mergeCell ref="V349:W349"/>
    <mergeCell ref="T350:U350"/>
    <mergeCell ref="V350:W350"/>
    <mergeCell ref="X349:Y349"/>
    <mergeCell ref="Z349:AA349"/>
    <mergeCell ref="AB349:AC349"/>
    <mergeCell ref="AD349:AE349"/>
    <mergeCell ref="B350:C350"/>
    <mergeCell ref="E350:G350"/>
    <mergeCell ref="J350:L350"/>
    <mergeCell ref="M350:O350"/>
    <mergeCell ref="P350:Q350"/>
    <mergeCell ref="R350:S350"/>
    <mergeCell ref="X350:Y350"/>
    <mergeCell ref="Z350:AA350"/>
    <mergeCell ref="AB350:AC350"/>
    <mergeCell ref="AD350:AE350"/>
    <mergeCell ref="AF349:AG349"/>
    <mergeCell ref="AH349:AI349"/>
    <mergeCell ref="AF350:AG350"/>
    <mergeCell ref="AH350:AI350"/>
    <mergeCell ref="B347:C347"/>
    <mergeCell ref="E347:G347"/>
    <mergeCell ref="J347:L347"/>
    <mergeCell ref="M347:O347"/>
    <mergeCell ref="P347:Q347"/>
    <mergeCell ref="R347:S347"/>
    <mergeCell ref="T347:U347"/>
    <mergeCell ref="V347:W347"/>
    <mergeCell ref="T348:U348"/>
    <mergeCell ref="V348:W348"/>
    <mergeCell ref="X347:Y347"/>
    <mergeCell ref="Z347:AA347"/>
    <mergeCell ref="AB347:AC347"/>
    <mergeCell ref="AD347:AE347"/>
    <mergeCell ref="B348:C348"/>
    <mergeCell ref="E348:G348"/>
    <mergeCell ref="J348:L348"/>
    <mergeCell ref="M348:O348"/>
    <mergeCell ref="P348:Q348"/>
    <mergeCell ref="R348:S348"/>
    <mergeCell ref="X348:Y348"/>
    <mergeCell ref="Z348:AA348"/>
    <mergeCell ref="AB348:AC348"/>
    <mergeCell ref="AD348:AE348"/>
    <mergeCell ref="AF347:AG347"/>
    <mergeCell ref="AH347:AI347"/>
    <mergeCell ref="AF348:AG348"/>
    <mergeCell ref="AH348:AI348"/>
    <mergeCell ref="B345:C345"/>
    <mergeCell ref="E345:G345"/>
    <mergeCell ref="J345:L345"/>
    <mergeCell ref="M345:O345"/>
    <mergeCell ref="P345:Q345"/>
    <mergeCell ref="R345:S345"/>
    <mergeCell ref="T345:U345"/>
    <mergeCell ref="V345:W345"/>
    <mergeCell ref="T346:U346"/>
    <mergeCell ref="V346:W346"/>
    <mergeCell ref="X345:Y345"/>
    <mergeCell ref="Z345:AA345"/>
    <mergeCell ref="AB345:AC345"/>
    <mergeCell ref="AD345:AE345"/>
    <mergeCell ref="B346:C346"/>
    <mergeCell ref="E346:G346"/>
    <mergeCell ref="J346:L346"/>
    <mergeCell ref="M346:O346"/>
    <mergeCell ref="P346:Q346"/>
    <mergeCell ref="R346:S346"/>
    <mergeCell ref="X346:Y346"/>
    <mergeCell ref="Z346:AA346"/>
    <mergeCell ref="AB346:AC346"/>
    <mergeCell ref="AD346:AE346"/>
    <mergeCell ref="AF345:AG345"/>
    <mergeCell ref="AH345:AI345"/>
    <mergeCell ref="AF346:AG346"/>
    <mergeCell ref="AH346:AI346"/>
    <mergeCell ref="B343:C343"/>
    <mergeCell ref="E343:G343"/>
    <mergeCell ref="J343:L343"/>
    <mergeCell ref="M343:O343"/>
    <mergeCell ref="P343:Q343"/>
    <mergeCell ref="R343:S343"/>
    <mergeCell ref="T343:U343"/>
    <mergeCell ref="V343:W343"/>
    <mergeCell ref="T344:U344"/>
    <mergeCell ref="V344:W344"/>
    <mergeCell ref="X343:Y343"/>
    <mergeCell ref="Z343:AA343"/>
    <mergeCell ref="AB343:AC343"/>
    <mergeCell ref="AD343:AE343"/>
    <mergeCell ref="B344:C344"/>
    <mergeCell ref="E344:G344"/>
    <mergeCell ref="J344:L344"/>
    <mergeCell ref="M344:O344"/>
    <mergeCell ref="P344:Q344"/>
    <mergeCell ref="R344:S344"/>
    <mergeCell ref="X344:Y344"/>
    <mergeCell ref="Z344:AA344"/>
    <mergeCell ref="AB344:AC344"/>
    <mergeCell ref="AD344:AE344"/>
    <mergeCell ref="AF343:AG343"/>
    <mergeCell ref="AH343:AI343"/>
    <mergeCell ref="AF344:AG344"/>
    <mergeCell ref="AH344:AI344"/>
    <mergeCell ref="B341:C341"/>
    <mergeCell ref="E341:G341"/>
    <mergeCell ref="J341:L341"/>
    <mergeCell ref="M341:O341"/>
    <mergeCell ref="P341:Q341"/>
    <mergeCell ref="R341:S341"/>
    <mergeCell ref="T341:U341"/>
    <mergeCell ref="V341:W341"/>
    <mergeCell ref="T342:U342"/>
    <mergeCell ref="V342:W342"/>
    <mergeCell ref="X341:Y341"/>
    <mergeCell ref="Z341:AA341"/>
    <mergeCell ref="AB341:AC341"/>
    <mergeCell ref="AD341:AE341"/>
    <mergeCell ref="B342:C342"/>
    <mergeCell ref="E342:G342"/>
    <mergeCell ref="J342:L342"/>
    <mergeCell ref="M342:O342"/>
    <mergeCell ref="P342:Q342"/>
    <mergeCell ref="R342:S342"/>
    <mergeCell ref="X342:Y342"/>
    <mergeCell ref="Z342:AA342"/>
    <mergeCell ref="AB342:AC342"/>
    <mergeCell ref="AD342:AE342"/>
    <mergeCell ref="AF341:AG341"/>
    <mergeCell ref="AH341:AI341"/>
    <mergeCell ref="AF342:AG342"/>
    <mergeCell ref="AH342:AI342"/>
    <mergeCell ref="B339:C339"/>
    <mergeCell ref="E339:G339"/>
    <mergeCell ref="J339:L339"/>
    <mergeCell ref="M339:O339"/>
    <mergeCell ref="P339:Q339"/>
    <mergeCell ref="R339:S339"/>
    <mergeCell ref="T339:U339"/>
    <mergeCell ref="V339:W339"/>
    <mergeCell ref="T340:U340"/>
    <mergeCell ref="V340:W340"/>
    <mergeCell ref="X339:Y339"/>
    <mergeCell ref="Z339:AA339"/>
    <mergeCell ref="AB339:AC339"/>
    <mergeCell ref="AD339:AE339"/>
    <mergeCell ref="B340:C340"/>
    <mergeCell ref="E340:G340"/>
    <mergeCell ref="J340:L340"/>
    <mergeCell ref="M340:O340"/>
    <mergeCell ref="P340:Q340"/>
    <mergeCell ref="R340:S340"/>
    <mergeCell ref="X340:Y340"/>
    <mergeCell ref="Z340:AA340"/>
    <mergeCell ref="AB340:AC340"/>
    <mergeCell ref="AD340:AE340"/>
    <mergeCell ref="AF339:AG339"/>
    <mergeCell ref="AH339:AI339"/>
    <mergeCell ref="AF340:AG340"/>
    <mergeCell ref="AH340:AI340"/>
    <mergeCell ref="B337:C337"/>
    <mergeCell ref="E337:G337"/>
    <mergeCell ref="J337:L337"/>
    <mergeCell ref="M337:O337"/>
    <mergeCell ref="P337:Q337"/>
    <mergeCell ref="R337:S337"/>
    <mergeCell ref="T337:U337"/>
    <mergeCell ref="V337:W337"/>
    <mergeCell ref="T338:U338"/>
    <mergeCell ref="V338:W338"/>
    <mergeCell ref="X337:Y337"/>
    <mergeCell ref="Z337:AA337"/>
    <mergeCell ref="AB337:AC337"/>
    <mergeCell ref="AD337:AE337"/>
    <mergeCell ref="B338:C338"/>
    <mergeCell ref="E338:G338"/>
    <mergeCell ref="J338:L338"/>
    <mergeCell ref="M338:O338"/>
    <mergeCell ref="P338:Q338"/>
    <mergeCell ref="R338:S338"/>
    <mergeCell ref="X338:Y338"/>
    <mergeCell ref="Z338:AA338"/>
    <mergeCell ref="AB338:AC338"/>
    <mergeCell ref="AD338:AE338"/>
    <mergeCell ref="AF337:AG337"/>
    <mergeCell ref="AH337:AI337"/>
    <mergeCell ref="AF338:AG338"/>
    <mergeCell ref="AH338:AI338"/>
    <mergeCell ref="B335:C335"/>
    <mergeCell ref="E335:G335"/>
    <mergeCell ref="J335:L335"/>
    <mergeCell ref="M335:O335"/>
    <mergeCell ref="P335:Q335"/>
    <mergeCell ref="R335:S335"/>
    <mergeCell ref="T335:U335"/>
    <mergeCell ref="V335:W335"/>
    <mergeCell ref="T336:U336"/>
    <mergeCell ref="V336:W336"/>
    <mergeCell ref="X335:Y335"/>
    <mergeCell ref="Z335:AA335"/>
    <mergeCell ref="AB335:AC335"/>
    <mergeCell ref="AD335:AE335"/>
    <mergeCell ref="B336:C336"/>
    <mergeCell ref="E336:G336"/>
    <mergeCell ref="J336:L336"/>
    <mergeCell ref="M336:O336"/>
    <mergeCell ref="P336:Q336"/>
    <mergeCell ref="R336:S336"/>
    <mergeCell ref="X336:Y336"/>
    <mergeCell ref="Z336:AA336"/>
    <mergeCell ref="AB336:AC336"/>
    <mergeCell ref="AD336:AE336"/>
    <mergeCell ref="AF335:AG335"/>
    <mergeCell ref="AH335:AI335"/>
    <mergeCell ref="AF336:AG336"/>
    <mergeCell ref="AH336:AI336"/>
    <mergeCell ref="B333:C333"/>
    <mergeCell ref="E333:G333"/>
    <mergeCell ref="J333:L333"/>
    <mergeCell ref="M333:O333"/>
    <mergeCell ref="P333:Q333"/>
    <mergeCell ref="R333:S333"/>
    <mergeCell ref="T333:U333"/>
    <mergeCell ref="V333:W333"/>
    <mergeCell ref="T334:U334"/>
    <mergeCell ref="V334:W334"/>
    <mergeCell ref="X333:Y333"/>
    <mergeCell ref="Z333:AA333"/>
    <mergeCell ref="AB333:AC333"/>
    <mergeCell ref="AD333:AE333"/>
    <mergeCell ref="B334:C334"/>
    <mergeCell ref="E334:G334"/>
    <mergeCell ref="J334:L334"/>
    <mergeCell ref="M334:O334"/>
    <mergeCell ref="P334:Q334"/>
    <mergeCell ref="R334:S334"/>
    <mergeCell ref="X334:Y334"/>
    <mergeCell ref="Z334:AA334"/>
    <mergeCell ref="AB334:AC334"/>
    <mergeCell ref="AD334:AE334"/>
    <mergeCell ref="AF333:AG333"/>
    <mergeCell ref="AH333:AI333"/>
    <mergeCell ref="AF334:AG334"/>
    <mergeCell ref="AH334:AI334"/>
    <mergeCell ref="B331:C331"/>
    <mergeCell ref="E331:G331"/>
    <mergeCell ref="J331:L331"/>
    <mergeCell ref="M331:O331"/>
    <mergeCell ref="P331:Q331"/>
    <mergeCell ref="R331:S331"/>
    <mergeCell ref="T331:U331"/>
    <mergeCell ref="V331:W331"/>
    <mergeCell ref="T332:U332"/>
    <mergeCell ref="V332:W332"/>
    <mergeCell ref="X331:Y331"/>
    <mergeCell ref="Z331:AA331"/>
    <mergeCell ref="AB331:AC331"/>
    <mergeCell ref="AD331:AE331"/>
    <mergeCell ref="B332:C332"/>
    <mergeCell ref="E332:G332"/>
    <mergeCell ref="J332:L332"/>
    <mergeCell ref="M332:O332"/>
    <mergeCell ref="P332:Q332"/>
    <mergeCell ref="R332:S332"/>
    <mergeCell ref="X332:Y332"/>
    <mergeCell ref="Z332:AA332"/>
    <mergeCell ref="AB332:AC332"/>
    <mergeCell ref="AD332:AE332"/>
    <mergeCell ref="AF331:AG331"/>
    <mergeCell ref="AH331:AI331"/>
    <mergeCell ref="AF332:AG332"/>
    <mergeCell ref="AH332:AI332"/>
    <mergeCell ref="B329:C329"/>
    <mergeCell ref="E329:G329"/>
    <mergeCell ref="J329:L329"/>
    <mergeCell ref="M329:O329"/>
    <mergeCell ref="P329:Q329"/>
    <mergeCell ref="R329:S329"/>
    <mergeCell ref="T329:U329"/>
    <mergeCell ref="V329:W329"/>
    <mergeCell ref="T330:U330"/>
    <mergeCell ref="V330:W330"/>
    <mergeCell ref="X329:Y329"/>
    <mergeCell ref="Z329:AA329"/>
    <mergeCell ref="AB329:AC329"/>
    <mergeCell ref="AD329:AE329"/>
    <mergeCell ref="B330:C330"/>
    <mergeCell ref="E330:G330"/>
    <mergeCell ref="J330:L330"/>
    <mergeCell ref="M330:O330"/>
    <mergeCell ref="P330:Q330"/>
    <mergeCell ref="R330:S330"/>
    <mergeCell ref="X330:Y330"/>
    <mergeCell ref="Z330:AA330"/>
    <mergeCell ref="AB330:AC330"/>
    <mergeCell ref="AD330:AE330"/>
    <mergeCell ref="AF329:AG329"/>
    <mergeCell ref="AH329:AI329"/>
    <mergeCell ref="AF330:AG330"/>
    <mergeCell ref="AH330:AI330"/>
    <mergeCell ref="B327:C327"/>
    <mergeCell ref="E327:G327"/>
    <mergeCell ref="J327:L327"/>
    <mergeCell ref="M327:O327"/>
    <mergeCell ref="P327:Q327"/>
    <mergeCell ref="R327:S327"/>
    <mergeCell ref="T327:U327"/>
    <mergeCell ref="V327:W327"/>
    <mergeCell ref="T328:U328"/>
    <mergeCell ref="V328:W328"/>
    <mergeCell ref="X327:Y327"/>
    <mergeCell ref="Z327:AA327"/>
    <mergeCell ref="AB327:AC327"/>
    <mergeCell ref="AD327:AE327"/>
    <mergeCell ref="B328:C328"/>
    <mergeCell ref="E328:G328"/>
    <mergeCell ref="J328:L328"/>
    <mergeCell ref="M328:O328"/>
    <mergeCell ref="P328:Q328"/>
    <mergeCell ref="R328:S328"/>
    <mergeCell ref="X328:Y328"/>
    <mergeCell ref="Z328:AA328"/>
    <mergeCell ref="AB328:AC328"/>
    <mergeCell ref="AD328:AE328"/>
    <mergeCell ref="AF327:AG327"/>
    <mergeCell ref="AH327:AI327"/>
    <mergeCell ref="AF328:AG328"/>
    <mergeCell ref="AH328:AI328"/>
    <mergeCell ref="B325:C325"/>
    <mergeCell ref="E325:G325"/>
    <mergeCell ref="J325:L325"/>
    <mergeCell ref="M325:O325"/>
    <mergeCell ref="P325:Q325"/>
    <mergeCell ref="R325:S325"/>
    <mergeCell ref="T325:U325"/>
    <mergeCell ref="V325:W325"/>
    <mergeCell ref="T326:U326"/>
    <mergeCell ref="V326:W326"/>
    <mergeCell ref="X325:Y325"/>
    <mergeCell ref="Z325:AA325"/>
    <mergeCell ref="AB325:AC325"/>
    <mergeCell ref="AD325:AE325"/>
    <mergeCell ref="B326:C326"/>
    <mergeCell ref="E326:G326"/>
    <mergeCell ref="J326:L326"/>
    <mergeCell ref="M326:O326"/>
    <mergeCell ref="P326:Q326"/>
    <mergeCell ref="R326:S326"/>
    <mergeCell ref="X326:Y326"/>
    <mergeCell ref="Z326:AA326"/>
    <mergeCell ref="AB326:AC326"/>
    <mergeCell ref="AD326:AE326"/>
    <mergeCell ref="AF325:AG325"/>
    <mergeCell ref="AH325:AI325"/>
    <mergeCell ref="AF326:AG326"/>
    <mergeCell ref="AH326:AI326"/>
    <mergeCell ref="B323:C323"/>
    <mergeCell ref="E323:G323"/>
    <mergeCell ref="J323:L323"/>
    <mergeCell ref="M323:O323"/>
    <mergeCell ref="P323:Q323"/>
    <mergeCell ref="R323:S323"/>
    <mergeCell ref="T323:U323"/>
    <mergeCell ref="V323:W323"/>
    <mergeCell ref="T324:U324"/>
    <mergeCell ref="V324:W324"/>
    <mergeCell ref="X323:Y323"/>
    <mergeCell ref="Z323:AA323"/>
    <mergeCell ref="AB323:AC323"/>
    <mergeCell ref="AD323:AE323"/>
    <mergeCell ref="B324:C324"/>
    <mergeCell ref="E324:G324"/>
    <mergeCell ref="J324:L324"/>
    <mergeCell ref="M324:O324"/>
    <mergeCell ref="P324:Q324"/>
    <mergeCell ref="R324:S324"/>
    <mergeCell ref="X324:Y324"/>
    <mergeCell ref="Z324:AA324"/>
    <mergeCell ref="AB324:AC324"/>
    <mergeCell ref="AD324:AE324"/>
    <mergeCell ref="AF323:AG323"/>
    <mergeCell ref="AH323:AI323"/>
    <mergeCell ref="AF324:AG324"/>
    <mergeCell ref="AH324:AI324"/>
    <mergeCell ref="B321:C321"/>
    <mergeCell ref="E321:G321"/>
    <mergeCell ref="J321:L321"/>
    <mergeCell ref="M321:O321"/>
    <mergeCell ref="P321:Q321"/>
    <mergeCell ref="R321:S321"/>
    <mergeCell ref="T321:U321"/>
    <mergeCell ref="V321:W321"/>
    <mergeCell ref="T322:U322"/>
    <mergeCell ref="V322:W322"/>
    <mergeCell ref="X321:Y321"/>
    <mergeCell ref="Z321:AA321"/>
    <mergeCell ref="AB321:AC321"/>
    <mergeCell ref="AD321:AE321"/>
    <mergeCell ref="B322:C322"/>
    <mergeCell ref="E322:G322"/>
    <mergeCell ref="J322:L322"/>
    <mergeCell ref="M322:O322"/>
    <mergeCell ref="P322:Q322"/>
    <mergeCell ref="R322:S322"/>
    <mergeCell ref="X322:Y322"/>
    <mergeCell ref="Z322:AA322"/>
    <mergeCell ref="AB322:AC322"/>
    <mergeCell ref="AD322:AE322"/>
    <mergeCell ref="AF321:AG321"/>
    <mergeCell ref="AH321:AI321"/>
    <mergeCell ref="AF322:AG322"/>
    <mergeCell ref="AH322:AI322"/>
    <mergeCell ref="B319:C319"/>
    <mergeCell ref="E319:G319"/>
    <mergeCell ref="J319:L319"/>
    <mergeCell ref="M319:O319"/>
    <mergeCell ref="P319:Q319"/>
    <mergeCell ref="R319:S319"/>
    <mergeCell ref="T319:U319"/>
    <mergeCell ref="V319:W319"/>
    <mergeCell ref="T320:U320"/>
    <mergeCell ref="V320:W320"/>
    <mergeCell ref="X319:Y319"/>
    <mergeCell ref="Z319:AA319"/>
    <mergeCell ref="AB319:AC319"/>
    <mergeCell ref="AD319:AE319"/>
    <mergeCell ref="B320:C320"/>
    <mergeCell ref="E320:G320"/>
    <mergeCell ref="J320:L320"/>
    <mergeCell ref="M320:O320"/>
    <mergeCell ref="P320:Q320"/>
    <mergeCell ref="R320:S320"/>
    <mergeCell ref="X320:Y320"/>
    <mergeCell ref="Z320:AA320"/>
    <mergeCell ref="AB320:AC320"/>
    <mergeCell ref="AD320:AE320"/>
    <mergeCell ref="AF319:AG319"/>
    <mergeCell ref="AH319:AI319"/>
    <mergeCell ref="AF320:AG320"/>
    <mergeCell ref="AH320:AI320"/>
    <mergeCell ref="B317:C317"/>
    <mergeCell ref="E317:G317"/>
    <mergeCell ref="J317:L317"/>
    <mergeCell ref="M317:O317"/>
    <mergeCell ref="P317:Q317"/>
    <mergeCell ref="R317:S317"/>
    <mergeCell ref="T317:U317"/>
    <mergeCell ref="V317:W317"/>
    <mergeCell ref="T318:U318"/>
    <mergeCell ref="V318:W318"/>
    <mergeCell ref="X317:Y317"/>
    <mergeCell ref="Z317:AA317"/>
    <mergeCell ref="AB317:AC317"/>
    <mergeCell ref="AD317:AE317"/>
    <mergeCell ref="B318:C318"/>
    <mergeCell ref="E318:G318"/>
    <mergeCell ref="J318:L318"/>
    <mergeCell ref="M318:O318"/>
    <mergeCell ref="P318:Q318"/>
    <mergeCell ref="R318:S318"/>
    <mergeCell ref="X318:Y318"/>
    <mergeCell ref="Z318:AA318"/>
    <mergeCell ref="AB318:AC318"/>
    <mergeCell ref="AD318:AE318"/>
    <mergeCell ref="AF317:AG317"/>
    <mergeCell ref="AH317:AI317"/>
    <mergeCell ref="AF318:AG318"/>
    <mergeCell ref="AH318:AI318"/>
    <mergeCell ref="B315:C315"/>
    <mergeCell ref="E315:G315"/>
    <mergeCell ref="J315:L315"/>
    <mergeCell ref="M315:O315"/>
    <mergeCell ref="P315:Q315"/>
    <mergeCell ref="R315:S315"/>
    <mergeCell ref="T315:U315"/>
    <mergeCell ref="V315:W315"/>
    <mergeCell ref="T316:U316"/>
    <mergeCell ref="V316:W316"/>
    <mergeCell ref="X315:Y315"/>
    <mergeCell ref="Z315:AA315"/>
    <mergeCell ref="AB315:AC315"/>
    <mergeCell ref="AD315:AE315"/>
    <mergeCell ref="B316:C316"/>
    <mergeCell ref="E316:G316"/>
    <mergeCell ref="J316:L316"/>
    <mergeCell ref="M316:O316"/>
    <mergeCell ref="P316:Q316"/>
    <mergeCell ref="R316:S316"/>
    <mergeCell ref="X316:Y316"/>
    <mergeCell ref="Z316:AA316"/>
    <mergeCell ref="AB316:AC316"/>
    <mergeCell ref="AD316:AE316"/>
    <mergeCell ref="AF315:AG315"/>
    <mergeCell ref="AH315:AI315"/>
    <mergeCell ref="AF316:AG316"/>
    <mergeCell ref="AH316:AI316"/>
    <mergeCell ref="B313:C313"/>
    <mergeCell ref="E313:G313"/>
    <mergeCell ref="J313:L313"/>
    <mergeCell ref="M313:O313"/>
    <mergeCell ref="P313:Q313"/>
    <mergeCell ref="R313:S313"/>
    <mergeCell ref="T313:U313"/>
    <mergeCell ref="V313:W313"/>
    <mergeCell ref="T314:U314"/>
    <mergeCell ref="V314:W314"/>
    <mergeCell ref="X313:Y313"/>
    <mergeCell ref="Z313:AA313"/>
    <mergeCell ref="AB313:AC313"/>
    <mergeCell ref="AD313:AE313"/>
    <mergeCell ref="B314:C314"/>
    <mergeCell ref="E314:G314"/>
    <mergeCell ref="J314:L314"/>
    <mergeCell ref="M314:O314"/>
    <mergeCell ref="P314:Q314"/>
    <mergeCell ref="R314:S314"/>
    <mergeCell ref="X314:Y314"/>
    <mergeCell ref="Z314:AA314"/>
    <mergeCell ref="AB314:AC314"/>
    <mergeCell ref="AD314:AE314"/>
    <mergeCell ref="AF313:AG313"/>
    <mergeCell ref="AH313:AI313"/>
    <mergeCell ref="AF314:AG314"/>
    <mergeCell ref="AH314:AI314"/>
    <mergeCell ref="B311:C311"/>
    <mergeCell ref="E311:G311"/>
    <mergeCell ref="J311:L311"/>
    <mergeCell ref="M311:O311"/>
    <mergeCell ref="P311:Q311"/>
    <mergeCell ref="R311:S311"/>
    <mergeCell ref="T311:U311"/>
    <mergeCell ref="V311:W311"/>
    <mergeCell ref="T312:U312"/>
    <mergeCell ref="V312:W312"/>
    <mergeCell ref="X311:Y311"/>
    <mergeCell ref="Z311:AA311"/>
    <mergeCell ref="AB311:AC311"/>
    <mergeCell ref="AD311:AE311"/>
    <mergeCell ref="B312:C312"/>
    <mergeCell ref="E312:G312"/>
    <mergeCell ref="J312:L312"/>
    <mergeCell ref="M312:O312"/>
    <mergeCell ref="P312:Q312"/>
    <mergeCell ref="R312:S312"/>
    <mergeCell ref="X312:Y312"/>
    <mergeCell ref="Z312:AA312"/>
    <mergeCell ref="AB312:AC312"/>
    <mergeCell ref="AD312:AE312"/>
    <mergeCell ref="AF311:AG311"/>
    <mergeCell ref="AH311:AI311"/>
    <mergeCell ref="AF312:AG312"/>
    <mergeCell ref="AH312:AI312"/>
    <mergeCell ref="B309:C309"/>
    <mergeCell ref="E309:G309"/>
    <mergeCell ref="J309:L309"/>
    <mergeCell ref="M309:O309"/>
    <mergeCell ref="P309:Q309"/>
    <mergeCell ref="R309:S309"/>
    <mergeCell ref="T309:U309"/>
    <mergeCell ref="V309:W309"/>
    <mergeCell ref="T310:U310"/>
    <mergeCell ref="V310:W310"/>
    <mergeCell ref="X309:Y309"/>
    <mergeCell ref="Z309:AA309"/>
    <mergeCell ref="AB309:AC309"/>
    <mergeCell ref="AD309:AE309"/>
    <mergeCell ref="B310:C310"/>
    <mergeCell ref="E310:G310"/>
    <mergeCell ref="J310:L310"/>
    <mergeCell ref="M310:O310"/>
    <mergeCell ref="P310:Q310"/>
    <mergeCell ref="R310:S310"/>
    <mergeCell ref="X310:Y310"/>
    <mergeCell ref="Z310:AA310"/>
    <mergeCell ref="AB310:AC310"/>
    <mergeCell ref="AD310:AE310"/>
    <mergeCell ref="AF309:AG309"/>
    <mergeCell ref="AH309:AI309"/>
    <mergeCell ref="AF310:AG310"/>
    <mergeCell ref="AH310:AI310"/>
    <mergeCell ref="B307:C307"/>
    <mergeCell ref="E307:G307"/>
    <mergeCell ref="J307:L307"/>
    <mergeCell ref="M307:O307"/>
    <mergeCell ref="P307:Q307"/>
    <mergeCell ref="R307:S307"/>
    <mergeCell ref="T307:U307"/>
    <mergeCell ref="V307:W307"/>
    <mergeCell ref="T308:U308"/>
    <mergeCell ref="V308:W308"/>
    <mergeCell ref="X307:Y307"/>
    <mergeCell ref="Z307:AA307"/>
    <mergeCell ref="AB307:AC307"/>
    <mergeCell ref="AD307:AE307"/>
    <mergeCell ref="B308:C308"/>
    <mergeCell ref="E308:G308"/>
    <mergeCell ref="J308:L308"/>
    <mergeCell ref="M308:O308"/>
    <mergeCell ref="P308:Q308"/>
    <mergeCell ref="R308:S308"/>
    <mergeCell ref="X308:Y308"/>
    <mergeCell ref="Z308:AA308"/>
    <mergeCell ref="AB308:AC308"/>
    <mergeCell ref="AD308:AE308"/>
    <mergeCell ref="AF307:AG307"/>
    <mergeCell ref="AH307:AI307"/>
    <mergeCell ref="AF308:AG308"/>
    <mergeCell ref="AH308:AI308"/>
    <mergeCell ref="B305:C305"/>
    <mergeCell ref="E305:G305"/>
    <mergeCell ref="J305:L305"/>
    <mergeCell ref="M305:O305"/>
    <mergeCell ref="P305:Q305"/>
    <mergeCell ref="R305:S305"/>
    <mergeCell ref="T305:U305"/>
    <mergeCell ref="V305:W305"/>
    <mergeCell ref="T306:U306"/>
    <mergeCell ref="V306:W306"/>
    <mergeCell ref="X305:Y305"/>
    <mergeCell ref="Z305:AA305"/>
    <mergeCell ref="AB305:AC305"/>
    <mergeCell ref="AD305:AE305"/>
    <mergeCell ref="B306:C306"/>
    <mergeCell ref="E306:G306"/>
    <mergeCell ref="J306:L306"/>
    <mergeCell ref="M306:O306"/>
    <mergeCell ref="P306:Q306"/>
    <mergeCell ref="R306:S306"/>
    <mergeCell ref="X306:Y306"/>
    <mergeCell ref="Z306:AA306"/>
    <mergeCell ref="AB306:AC306"/>
    <mergeCell ref="AD306:AE306"/>
    <mergeCell ref="AF305:AG305"/>
    <mergeCell ref="AH305:AI305"/>
    <mergeCell ref="AF306:AG306"/>
    <mergeCell ref="AH306:AI306"/>
    <mergeCell ref="B303:C303"/>
    <mergeCell ref="E303:G303"/>
    <mergeCell ref="J303:L303"/>
    <mergeCell ref="M303:O303"/>
    <mergeCell ref="P303:Q303"/>
    <mergeCell ref="R303:S303"/>
    <mergeCell ref="T303:U303"/>
    <mergeCell ref="V303:W303"/>
    <mergeCell ref="T304:U304"/>
    <mergeCell ref="V304:W304"/>
    <mergeCell ref="X303:Y303"/>
    <mergeCell ref="Z303:AA303"/>
    <mergeCell ref="AB303:AC303"/>
    <mergeCell ref="AD303:AE303"/>
    <mergeCell ref="B304:C304"/>
    <mergeCell ref="E304:G304"/>
    <mergeCell ref="J304:L304"/>
    <mergeCell ref="M304:O304"/>
    <mergeCell ref="P304:Q304"/>
    <mergeCell ref="R304:S304"/>
    <mergeCell ref="X304:Y304"/>
    <mergeCell ref="Z304:AA304"/>
    <mergeCell ref="AB304:AC304"/>
    <mergeCell ref="AD304:AE304"/>
    <mergeCell ref="AF303:AG303"/>
    <mergeCell ref="AH303:AI303"/>
    <mergeCell ref="AF304:AG304"/>
    <mergeCell ref="AH304:AI304"/>
    <mergeCell ref="B301:C301"/>
    <mergeCell ref="E301:G301"/>
    <mergeCell ref="J301:L301"/>
    <mergeCell ref="M301:O301"/>
    <mergeCell ref="P301:Q301"/>
    <mergeCell ref="R301:S301"/>
    <mergeCell ref="T301:U301"/>
    <mergeCell ref="V301:W301"/>
    <mergeCell ref="T302:U302"/>
    <mergeCell ref="V302:W302"/>
    <mergeCell ref="X301:Y301"/>
    <mergeCell ref="Z301:AA301"/>
    <mergeCell ref="AB301:AC301"/>
    <mergeCell ref="AD301:AE301"/>
    <mergeCell ref="B302:C302"/>
    <mergeCell ref="E302:G302"/>
    <mergeCell ref="J302:L302"/>
    <mergeCell ref="M302:O302"/>
    <mergeCell ref="P302:Q302"/>
    <mergeCell ref="R302:S302"/>
    <mergeCell ref="X302:Y302"/>
    <mergeCell ref="Z302:AA302"/>
    <mergeCell ref="AB302:AC302"/>
    <mergeCell ref="AD302:AE302"/>
    <mergeCell ref="AF301:AG301"/>
    <mergeCell ref="AH301:AI301"/>
    <mergeCell ref="AF302:AG302"/>
    <mergeCell ref="AH302:AI302"/>
    <mergeCell ref="B299:C299"/>
    <mergeCell ref="E299:G299"/>
    <mergeCell ref="J299:L299"/>
    <mergeCell ref="M299:O299"/>
    <mergeCell ref="P299:Q299"/>
    <mergeCell ref="R299:S299"/>
    <mergeCell ref="T299:U299"/>
    <mergeCell ref="V299:W299"/>
    <mergeCell ref="T300:U300"/>
    <mergeCell ref="V300:W300"/>
    <mergeCell ref="X299:Y299"/>
    <mergeCell ref="Z299:AA299"/>
    <mergeCell ref="AB299:AC299"/>
    <mergeCell ref="AD299:AE299"/>
    <mergeCell ref="B300:C300"/>
    <mergeCell ref="E300:G300"/>
    <mergeCell ref="J300:L300"/>
    <mergeCell ref="M300:O300"/>
    <mergeCell ref="P300:Q300"/>
    <mergeCell ref="R300:S300"/>
    <mergeCell ref="X300:Y300"/>
    <mergeCell ref="Z300:AA300"/>
    <mergeCell ref="AB300:AC300"/>
    <mergeCell ref="AD300:AE300"/>
    <mergeCell ref="AF299:AG299"/>
    <mergeCell ref="AH299:AI299"/>
    <mergeCell ref="AF300:AG300"/>
    <mergeCell ref="AH300:AI300"/>
    <mergeCell ref="B297:C297"/>
    <mergeCell ref="E297:G297"/>
    <mergeCell ref="J297:L297"/>
    <mergeCell ref="M297:O297"/>
    <mergeCell ref="P297:Q297"/>
    <mergeCell ref="R297:S297"/>
    <mergeCell ref="T297:U297"/>
    <mergeCell ref="V297:W297"/>
    <mergeCell ref="T298:U298"/>
    <mergeCell ref="V298:W298"/>
    <mergeCell ref="X297:Y297"/>
    <mergeCell ref="Z297:AA297"/>
    <mergeCell ref="AB297:AC297"/>
    <mergeCell ref="AD297:AE297"/>
    <mergeCell ref="B298:C298"/>
    <mergeCell ref="E298:G298"/>
    <mergeCell ref="J298:L298"/>
    <mergeCell ref="M298:O298"/>
    <mergeCell ref="P298:Q298"/>
    <mergeCell ref="R298:S298"/>
    <mergeCell ref="X298:Y298"/>
    <mergeCell ref="Z298:AA298"/>
    <mergeCell ref="AB298:AC298"/>
    <mergeCell ref="AD298:AE298"/>
    <mergeCell ref="AF297:AG297"/>
    <mergeCell ref="AH297:AI297"/>
    <mergeCell ref="AF298:AG298"/>
    <mergeCell ref="AH298:AI298"/>
    <mergeCell ref="B295:C295"/>
    <mergeCell ref="E295:G295"/>
    <mergeCell ref="J295:L295"/>
    <mergeCell ref="M295:O295"/>
    <mergeCell ref="P295:Q295"/>
    <mergeCell ref="R295:S295"/>
    <mergeCell ref="T295:U295"/>
    <mergeCell ref="V295:W295"/>
    <mergeCell ref="T296:U296"/>
    <mergeCell ref="V296:W296"/>
    <mergeCell ref="X295:Y295"/>
    <mergeCell ref="Z295:AA295"/>
    <mergeCell ref="AB295:AC295"/>
    <mergeCell ref="AD295:AE295"/>
    <mergeCell ref="B296:C296"/>
    <mergeCell ref="E296:G296"/>
    <mergeCell ref="J296:L296"/>
    <mergeCell ref="M296:O296"/>
    <mergeCell ref="P296:Q296"/>
    <mergeCell ref="R296:S296"/>
    <mergeCell ref="X296:Y296"/>
    <mergeCell ref="Z296:AA296"/>
    <mergeCell ref="AB296:AC296"/>
    <mergeCell ref="AD296:AE296"/>
    <mergeCell ref="AF295:AG295"/>
    <mergeCell ref="AH295:AI295"/>
    <mergeCell ref="AF296:AG296"/>
    <mergeCell ref="AH296:AI296"/>
    <mergeCell ref="B293:C293"/>
    <mergeCell ref="E293:G293"/>
    <mergeCell ref="J293:L293"/>
    <mergeCell ref="M293:O293"/>
    <mergeCell ref="P293:Q293"/>
    <mergeCell ref="R293:S293"/>
    <mergeCell ref="T293:U293"/>
    <mergeCell ref="V293:W293"/>
    <mergeCell ref="T294:U294"/>
    <mergeCell ref="V294:W294"/>
    <mergeCell ref="X293:Y293"/>
    <mergeCell ref="Z293:AA293"/>
    <mergeCell ref="AB293:AC293"/>
    <mergeCell ref="AD293:AE293"/>
    <mergeCell ref="B294:C294"/>
    <mergeCell ref="E294:G294"/>
    <mergeCell ref="J294:L294"/>
    <mergeCell ref="M294:O294"/>
    <mergeCell ref="P294:Q294"/>
    <mergeCell ref="R294:S294"/>
    <mergeCell ref="X294:Y294"/>
    <mergeCell ref="Z294:AA294"/>
    <mergeCell ref="AB294:AC294"/>
    <mergeCell ref="AD294:AE294"/>
    <mergeCell ref="AF293:AG293"/>
    <mergeCell ref="AH293:AI293"/>
    <mergeCell ref="AF294:AG294"/>
    <mergeCell ref="AH294:AI294"/>
    <mergeCell ref="B291:C291"/>
    <mergeCell ref="E291:G291"/>
    <mergeCell ref="J291:L291"/>
    <mergeCell ref="M291:O291"/>
    <mergeCell ref="P291:Q291"/>
    <mergeCell ref="R291:S291"/>
    <mergeCell ref="T291:U291"/>
    <mergeCell ref="V291:W291"/>
    <mergeCell ref="T292:U292"/>
    <mergeCell ref="V292:W292"/>
    <mergeCell ref="X291:Y291"/>
    <mergeCell ref="Z291:AA291"/>
    <mergeCell ref="AB291:AC291"/>
    <mergeCell ref="AD291:AE291"/>
    <mergeCell ref="B292:C292"/>
    <mergeCell ref="E292:G292"/>
    <mergeCell ref="J292:L292"/>
    <mergeCell ref="M292:O292"/>
    <mergeCell ref="P292:Q292"/>
    <mergeCell ref="R292:S292"/>
    <mergeCell ref="X292:Y292"/>
    <mergeCell ref="Z292:AA292"/>
    <mergeCell ref="AB292:AC292"/>
    <mergeCell ref="AD292:AE292"/>
    <mergeCell ref="AF291:AG291"/>
    <mergeCell ref="AH291:AI291"/>
    <mergeCell ref="AF292:AG292"/>
    <mergeCell ref="AH292:AI292"/>
    <mergeCell ref="B288:C288"/>
    <mergeCell ref="E288:G288"/>
    <mergeCell ref="J288:L288"/>
    <mergeCell ref="M288:O288"/>
    <mergeCell ref="P288:Q288"/>
    <mergeCell ref="R288:S288"/>
    <mergeCell ref="T288:U288"/>
    <mergeCell ref="V288:W288"/>
    <mergeCell ref="T289:U289"/>
    <mergeCell ref="V289:W289"/>
    <mergeCell ref="X288:Y288"/>
    <mergeCell ref="Z288:AA288"/>
    <mergeCell ref="AB288:AC288"/>
    <mergeCell ref="AD288:AE288"/>
    <mergeCell ref="B289:C289"/>
    <mergeCell ref="E289:G289"/>
    <mergeCell ref="J289:L289"/>
    <mergeCell ref="M289:O289"/>
    <mergeCell ref="P289:Q289"/>
    <mergeCell ref="R289:S289"/>
    <mergeCell ref="X289:Y289"/>
    <mergeCell ref="Z289:AA289"/>
    <mergeCell ref="AB289:AC289"/>
    <mergeCell ref="AD289:AE289"/>
    <mergeCell ref="AF288:AG288"/>
    <mergeCell ref="AH288:AI288"/>
    <mergeCell ref="AF289:AG289"/>
    <mergeCell ref="AH289:AI289"/>
    <mergeCell ref="B286:C286"/>
    <mergeCell ref="E286:G286"/>
    <mergeCell ref="J286:L286"/>
    <mergeCell ref="M286:O286"/>
    <mergeCell ref="P286:Q286"/>
    <mergeCell ref="R286:S286"/>
    <mergeCell ref="T286:U286"/>
    <mergeCell ref="V286:W286"/>
    <mergeCell ref="T287:U287"/>
    <mergeCell ref="V287:W287"/>
    <mergeCell ref="X286:Y286"/>
    <mergeCell ref="Z286:AA286"/>
    <mergeCell ref="AB286:AC286"/>
    <mergeCell ref="AD286:AE286"/>
    <mergeCell ref="B287:C287"/>
    <mergeCell ref="E287:G287"/>
    <mergeCell ref="J287:L287"/>
    <mergeCell ref="M287:O287"/>
    <mergeCell ref="P287:Q287"/>
    <mergeCell ref="R287:S287"/>
    <mergeCell ref="X287:Y287"/>
    <mergeCell ref="Z287:AA287"/>
    <mergeCell ref="AB287:AC287"/>
    <mergeCell ref="AD287:AE287"/>
    <mergeCell ref="AF286:AG286"/>
    <mergeCell ref="AH286:AI286"/>
    <mergeCell ref="AF287:AG287"/>
    <mergeCell ref="AH287:AI287"/>
    <mergeCell ref="B284:C284"/>
    <mergeCell ref="E284:G284"/>
    <mergeCell ref="J284:L284"/>
    <mergeCell ref="M284:O284"/>
    <mergeCell ref="P284:Q284"/>
    <mergeCell ref="R284:S284"/>
    <mergeCell ref="T284:U284"/>
    <mergeCell ref="V284:W284"/>
    <mergeCell ref="T285:U285"/>
    <mergeCell ref="V285:W285"/>
    <mergeCell ref="X284:Y284"/>
    <mergeCell ref="Z284:AA284"/>
    <mergeCell ref="AB284:AC284"/>
    <mergeCell ref="AD284:AE284"/>
    <mergeCell ref="B285:C285"/>
    <mergeCell ref="E285:G285"/>
    <mergeCell ref="J285:L285"/>
    <mergeCell ref="M285:O285"/>
    <mergeCell ref="P285:Q285"/>
    <mergeCell ref="R285:S285"/>
    <mergeCell ref="X285:Y285"/>
    <mergeCell ref="Z285:AA285"/>
    <mergeCell ref="AB285:AC285"/>
    <mergeCell ref="AD285:AE285"/>
    <mergeCell ref="AF284:AG284"/>
    <mergeCell ref="AH284:AI284"/>
    <mergeCell ref="AF285:AG285"/>
    <mergeCell ref="AH285:AI285"/>
    <mergeCell ref="B282:C282"/>
    <mergeCell ref="E282:G282"/>
    <mergeCell ref="J282:L282"/>
    <mergeCell ref="M282:O282"/>
    <mergeCell ref="P282:Q282"/>
    <mergeCell ref="R282:S282"/>
    <mergeCell ref="T282:U282"/>
    <mergeCell ref="V282:W282"/>
    <mergeCell ref="T283:U283"/>
    <mergeCell ref="V283:W283"/>
    <mergeCell ref="X282:Y282"/>
    <mergeCell ref="Z282:AA282"/>
    <mergeCell ref="AB282:AC282"/>
    <mergeCell ref="AD282:AE282"/>
    <mergeCell ref="B283:C283"/>
    <mergeCell ref="E283:G283"/>
    <mergeCell ref="J283:L283"/>
    <mergeCell ref="M283:O283"/>
    <mergeCell ref="P283:Q283"/>
    <mergeCell ref="R283:S283"/>
    <mergeCell ref="X283:Y283"/>
    <mergeCell ref="Z283:AA283"/>
    <mergeCell ref="AB283:AC283"/>
    <mergeCell ref="AD283:AE283"/>
    <mergeCell ref="AF282:AG282"/>
    <mergeCell ref="AH282:AI282"/>
    <mergeCell ref="AF283:AG283"/>
    <mergeCell ref="AH283:AI283"/>
    <mergeCell ref="B280:C280"/>
    <mergeCell ref="E280:G280"/>
    <mergeCell ref="J280:L280"/>
    <mergeCell ref="M280:O280"/>
    <mergeCell ref="P280:Q280"/>
    <mergeCell ref="R280:S280"/>
    <mergeCell ref="T280:U280"/>
    <mergeCell ref="V280:W280"/>
    <mergeCell ref="T281:U281"/>
    <mergeCell ref="V281:W281"/>
    <mergeCell ref="X280:Y280"/>
    <mergeCell ref="Z280:AA280"/>
    <mergeCell ref="AB280:AC280"/>
    <mergeCell ref="AD280:AE280"/>
    <mergeCell ref="B281:C281"/>
    <mergeCell ref="E281:G281"/>
    <mergeCell ref="J281:L281"/>
    <mergeCell ref="M281:O281"/>
    <mergeCell ref="P281:Q281"/>
    <mergeCell ref="R281:S281"/>
    <mergeCell ref="X281:Y281"/>
    <mergeCell ref="Z281:AA281"/>
    <mergeCell ref="AB281:AC281"/>
    <mergeCell ref="AD281:AE281"/>
    <mergeCell ref="AF280:AG280"/>
    <mergeCell ref="AH280:AI280"/>
    <mergeCell ref="AF281:AG281"/>
    <mergeCell ref="AH281:AI281"/>
    <mergeCell ref="B278:C278"/>
    <mergeCell ref="E278:G278"/>
    <mergeCell ref="J278:L278"/>
    <mergeCell ref="M278:O278"/>
    <mergeCell ref="P278:Q278"/>
    <mergeCell ref="R278:S278"/>
    <mergeCell ref="T278:U278"/>
    <mergeCell ref="V278:W278"/>
    <mergeCell ref="T279:U279"/>
    <mergeCell ref="V279:W279"/>
    <mergeCell ref="X278:Y278"/>
    <mergeCell ref="Z278:AA278"/>
    <mergeCell ref="AB278:AC278"/>
    <mergeCell ref="AD278:AE278"/>
    <mergeCell ref="B279:C279"/>
    <mergeCell ref="E279:G279"/>
    <mergeCell ref="J279:L279"/>
    <mergeCell ref="M279:O279"/>
    <mergeCell ref="P279:Q279"/>
    <mergeCell ref="R279:S279"/>
    <mergeCell ref="X279:Y279"/>
    <mergeCell ref="Z279:AA279"/>
    <mergeCell ref="AB279:AC279"/>
    <mergeCell ref="AD279:AE279"/>
    <mergeCell ref="AF278:AG278"/>
    <mergeCell ref="AH278:AI278"/>
    <mergeCell ref="AF279:AG279"/>
    <mergeCell ref="AH279:AI279"/>
    <mergeCell ref="B276:C276"/>
    <mergeCell ref="E276:G276"/>
    <mergeCell ref="J276:L276"/>
    <mergeCell ref="M276:O276"/>
    <mergeCell ref="P276:Q276"/>
    <mergeCell ref="R276:S276"/>
    <mergeCell ref="T276:U276"/>
    <mergeCell ref="V276:W276"/>
    <mergeCell ref="T277:U277"/>
    <mergeCell ref="V277:W277"/>
    <mergeCell ref="X276:Y276"/>
    <mergeCell ref="Z276:AA276"/>
    <mergeCell ref="AB276:AC276"/>
    <mergeCell ref="AD276:AE276"/>
    <mergeCell ref="B277:C277"/>
    <mergeCell ref="E277:G277"/>
    <mergeCell ref="J277:L277"/>
    <mergeCell ref="M277:O277"/>
    <mergeCell ref="P277:Q277"/>
    <mergeCell ref="R277:S277"/>
    <mergeCell ref="X277:Y277"/>
    <mergeCell ref="Z277:AA277"/>
    <mergeCell ref="AB277:AC277"/>
    <mergeCell ref="AD277:AE277"/>
    <mergeCell ref="AF276:AG276"/>
    <mergeCell ref="AH276:AI276"/>
    <mergeCell ref="AF277:AG277"/>
    <mergeCell ref="AH277:AI277"/>
    <mergeCell ref="B274:C274"/>
    <mergeCell ref="E274:G274"/>
    <mergeCell ref="J274:L274"/>
    <mergeCell ref="M274:O274"/>
    <mergeCell ref="P274:Q274"/>
    <mergeCell ref="R274:S274"/>
    <mergeCell ref="T274:U274"/>
    <mergeCell ref="V274:W274"/>
    <mergeCell ref="T275:U275"/>
    <mergeCell ref="V275:W275"/>
    <mergeCell ref="X274:Y274"/>
    <mergeCell ref="Z274:AA274"/>
    <mergeCell ref="AB274:AC274"/>
    <mergeCell ref="AD274:AE274"/>
    <mergeCell ref="B275:C275"/>
    <mergeCell ref="E275:G275"/>
    <mergeCell ref="J275:L275"/>
    <mergeCell ref="M275:O275"/>
    <mergeCell ref="P275:Q275"/>
    <mergeCell ref="R275:S275"/>
    <mergeCell ref="X275:Y275"/>
    <mergeCell ref="Z275:AA275"/>
    <mergeCell ref="AB275:AC275"/>
    <mergeCell ref="AD275:AE275"/>
    <mergeCell ref="AF274:AG274"/>
    <mergeCell ref="AH274:AI274"/>
    <mergeCell ref="AF275:AG275"/>
    <mergeCell ref="AH275:AI275"/>
    <mergeCell ref="B272:C272"/>
    <mergeCell ref="E272:G272"/>
    <mergeCell ref="J272:L272"/>
    <mergeCell ref="M272:O272"/>
    <mergeCell ref="P272:Q272"/>
    <mergeCell ref="R272:S272"/>
    <mergeCell ref="T272:U272"/>
    <mergeCell ref="V272:W272"/>
    <mergeCell ref="T273:U273"/>
    <mergeCell ref="V273:W273"/>
    <mergeCell ref="X272:Y272"/>
    <mergeCell ref="Z272:AA272"/>
    <mergeCell ref="AB272:AC272"/>
    <mergeCell ref="AD272:AE272"/>
    <mergeCell ref="B273:C273"/>
    <mergeCell ref="E273:G273"/>
    <mergeCell ref="J273:L273"/>
    <mergeCell ref="M273:O273"/>
    <mergeCell ref="P273:Q273"/>
    <mergeCell ref="R273:S273"/>
    <mergeCell ref="X273:Y273"/>
    <mergeCell ref="Z273:AA273"/>
    <mergeCell ref="AB273:AC273"/>
    <mergeCell ref="AD273:AE273"/>
    <mergeCell ref="AF272:AG272"/>
    <mergeCell ref="AH272:AI272"/>
    <mergeCell ref="AF273:AG273"/>
    <mergeCell ref="AH273:AI273"/>
    <mergeCell ref="B270:C270"/>
    <mergeCell ref="E270:G270"/>
    <mergeCell ref="J270:L270"/>
    <mergeCell ref="M270:O270"/>
    <mergeCell ref="P270:Q270"/>
    <mergeCell ref="R270:S270"/>
    <mergeCell ref="T270:U270"/>
    <mergeCell ref="V270:W270"/>
    <mergeCell ref="T271:U271"/>
    <mergeCell ref="V271:W271"/>
    <mergeCell ref="X270:Y270"/>
    <mergeCell ref="Z270:AA270"/>
    <mergeCell ref="AB270:AC270"/>
    <mergeCell ref="AD270:AE270"/>
    <mergeCell ref="B271:C271"/>
    <mergeCell ref="E271:G271"/>
    <mergeCell ref="J271:L271"/>
    <mergeCell ref="M271:O271"/>
    <mergeCell ref="P271:Q271"/>
    <mergeCell ref="R271:S271"/>
    <mergeCell ref="X271:Y271"/>
    <mergeCell ref="Z271:AA271"/>
    <mergeCell ref="AB271:AC271"/>
    <mergeCell ref="AD271:AE271"/>
    <mergeCell ref="AF270:AG270"/>
    <mergeCell ref="AH270:AI270"/>
    <mergeCell ref="AF271:AG271"/>
    <mergeCell ref="AH271:AI271"/>
    <mergeCell ref="B268:C268"/>
    <mergeCell ref="E268:G268"/>
    <mergeCell ref="J268:L268"/>
    <mergeCell ref="M268:O268"/>
    <mergeCell ref="P268:Q268"/>
    <mergeCell ref="R268:S268"/>
    <mergeCell ref="T268:U268"/>
    <mergeCell ref="V268:W268"/>
    <mergeCell ref="T269:U269"/>
    <mergeCell ref="V269:W269"/>
    <mergeCell ref="X268:Y268"/>
    <mergeCell ref="Z268:AA268"/>
    <mergeCell ref="AB268:AC268"/>
    <mergeCell ref="AD268:AE268"/>
    <mergeCell ref="B269:C269"/>
    <mergeCell ref="E269:G269"/>
    <mergeCell ref="J269:L269"/>
    <mergeCell ref="M269:O269"/>
    <mergeCell ref="P269:Q269"/>
    <mergeCell ref="R269:S269"/>
    <mergeCell ref="X269:Y269"/>
    <mergeCell ref="Z269:AA269"/>
    <mergeCell ref="AB269:AC269"/>
    <mergeCell ref="AD269:AE269"/>
    <mergeCell ref="AF268:AG268"/>
    <mergeCell ref="AH268:AI268"/>
    <mergeCell ref="AF269:AG269"/>
    <mergeCell ref="AH269:AI269"/>
    <mergeCell ref="B266:C266"/>
    <mergeCell ref="E266:G266"/>
    <mergeCell ref="J266:L266"/>
    <mergeCell ref="M266:O266"/>
    <mergeCell ref="P266:Q266"/>
    <mergeCell ref="R266:S266"/>
    <mergeCell ref="T266:U266"/>
    <mergeCell ref="V266:W266"/>
    <mergeCell ref="T267:U267"/>
    <mergeCell ref="V267:W267"/>
    <mergeCell ref="X266:Y266"/>
    <mergeCell ref="Z266:AA266"/>
    <mergeCell ref="AB266:AC266"/>
    <mergeCell ref="AD266:AE266"/>
    <mergeCell ref="B267:C267"/>
    <mergeCell ref="E267:G267"/>
    <mergeCell ref="J267:L267"/>
    <mergeCell ref="M267:O267"/>
    <mergeCell ref="P267:Q267"/>
    <mergeCell ref="R267:S267"/>
    <mergeCell ref="X267:Y267"/>
    <mergeCell ref="Z267:AA267"/>
    <mergeCell ref="AB267:AC267"/>
    <mergeCell ref="AD267:AE267"/>
    <mergeCell ref="AF266:AG266"/>
    <mergeCell ref="AH266:AI266"/>
    <mergeCell ref="AF267:AG267"/>
    <mergeCell ref="AH267:AI267"/>
    <mergeCell ref="B264:C264"/>
    <mergeCell ref="E264:G264"/>
    <mergeCell ref="J264:L264"/>
    <mergeCell ref="M264:O264"/>
    <mergeCell ref="P264:Q264"/>
    <mergeCell ref="R264:S264"/>
    <mergeCell ref="T264:U264"/>
    <mergeCell ref="V264:W264"/>
    <mergeCell ref="T265:U265"/>
    <mergeCell ref="V265:W265"/>
    <mergeCell ref="X264:Y264"/>
    <mergeCell ref="Z264:AA264"/>
    <mergeCell ref="AB264:AC264"/>
    <mergeCell ref="AD264:AE264"/>
    <mergeCell ref="B265:C265"/>
    <mergeCell ref="E265:G265"/>
    <mergeCell ref="J265:L265"/>
    <mergeCell ref="M265:O265"/>
    <mergeCell ref="P265:Q265"/>
    <mergeCell ref="R265:S265"/>
    <mergeCell ref="X265:Y265"/>
    <mergeCell ref="Z265:AA265"/>
    <mergeCell ref="AB265:AC265"/>
    <mergeCell ref="AD265:AE265"/>
    <mergeCell ref="AF264:AG264"/>
    <mergeCell ref="AH264:AI264"/>
    <mergeCell ref="AF265:AG265"/>
    <mergeCell ref="AH265:AI265"/>
    <mergeCell ref="B262:C262"/>
    <mergeCell ref="E262:G262"/>
    <mergeCell ref="J262:L262"/>
    <mergeCell ref="M262:O262"/>
    <mergeCell ref="P262:Q262"/>
    <mergeCell ref="R262:S262"/>
    <mergeCell ref="T262:U262"/>
    <mergeCell ref="V262:W262"/>
    <mergeCell ref="T263:U263"/>
    <mergeCell ref="V263:W263"/>
    <mergeCell ref="X262:Y262"/>
    <mergeCell ref="Z262:AA262"/>
    <mergeCell ref="AB262:AC262"/>
    <mergeCell ref="AD262:AE262"/>
    <mergeCell ref="B263:C263"/>
    <mergeCell ref="E263:G263"/>
    <mergeCell ref="J263:L263"/>
    <mergeCell ref="M263:O263"/>
    <mergeCell ref="P263:Q263"/>
    <mergeCell ref="R263:S263"/>
    <mergeCell ref="X263:Y263"/>
    <mergeCell ref="Z263:AA263"/>
    <mergeCell ref="AB263:AC263"/>
    <mergeCell ref="AD263:AE263"/>
    <mergeCell ref="AF262:AG262"/>
    <mergeCell ref="AH262:AI262"/>
    <mergeCell ref="AF263:AG263"/>
    <mergeCell ref="AH263:AI263"/>
    <mergeCell ref="B260:C260"/>
    <mergeCell ref="E260:G260"/>
    <mergeCell ref="J260:L260"/>
    <mergeCell ref="M260:O260"/>
    <mergeCell ref="P260:Q260"/>
    <mergeCell ref="R260:S260"/>
    <mergeCell ref="T260:U260"/>
    <mergeCell ref="V260:W260"/>
    <mergeCell ref="T261:U261"/>
    <mergeCell ref="V261:W261"/>
    <mergeCell ref="X260:Y260"/>
    <mergeCell ref="Z260:AA260"/>
    <mergeCell ref="AB260:AC260"/>
    <mergeCell ref="AD260:AE260"/>
    <mergeCell ref="B261:C261"/>
    <mergeCell ref="E261:G261"/>
    <mergeCell ref="J261:L261"/>
    <mergeCell ref="M261:O261"/>
    <mergeCell ref="P261:Q261"/>
    <mergeCell ref="R261:S261"/>
    <mergeCell ref="X261:Y261"/>
    <mergeCell ref="Z261:AA261"/>
    <mergeCell ref="AB261:AC261"/>
    <mergeCell ref="AD261:AE261"/>
    <mergeCell ref="AF260:AG260"/>
    <mergeCell ref="AH260:AI260"/>
    <mergeCell ref="AF261:AG261"/>
    <mergeCell ref="AH261:AI261"/>
    <mergeCell ref="B258:C258"/>
    <mergeCell ref="E258:G258"/>
    <mergeCell ref="J258:L258"/>
    <mergeCell ref="M258:O258"/>
    <mergeCell ref="P258:Q258"/>
    <mergeCell ref="R258:S258"/>
    <mergeCell ref="T258:U258"/>
    <mergeCell ref="V258:W258"/>
    <mergeCell ref="T259:U259"/>
    <mergeCell ref="V259:W259"/>
    <mergeCell ref="X258:Y258"/>
    <mergeCell ref="Z258:AA258"/>
    <mergeCell ref="AB258:AC258"/>
    <mergeCell ref="AD258:AE258"/>
    <mergeCell ref="B259:C259"/>
    <mergeCell ref="E259:G259"/>
    <mergeCell ref="J259:L259"/>
    <mergeCell ref="M259:O259"/>
    <mergeCell ref="P259:Q259"/>
    <mergeCell ref="R259:S259"/>
    <mergeCell ref="X259:Y259"/>
    <mergeCell ref="Z259:AA259"/>
    <mergeCell ref="AB259:AC259"/>
    <mergeCell ref="AD259:AE259"/>
    <mergeCell ref="AF258:AG258"/>
    <mergeCell ref="AH258:AI258"/>
    <mergeCell ref="AF259:AG259"/>
    <mergeCell ref="AH259:AI259"/>
    <mergeCell ref="B256:C256"/>
    <mergeCell ref="E256:G256"/>
    <mergeCell ref="J256:L256"/>
    <mergeCell ref="M256:O256"/>
    <mergeCell ref="P256:Q256"/>
    <mergeCell ref="R256:S256"/>
    <mergeCell ref="T256:U256"/>
    <mergeCell ref="V256:W256"/>
    <mergeCell ref="T257:U257"/>
    <mergeCell ref="V257:W257"/>
    <mergeCell ref="X256:Y256"/>
    <mergeCell ref="Z256:AA256"/>
    <mergeCell ref="AB256:AC256"/>
    <mergeCell ref="AD256:AE256"/>
    <mergeCell ref="B257:C257"/>
    <mergeCell ref="E257:G257"/>
    <mergeCell ref="J257:L257"/>
    <mergeCell ref="M257:O257"/>
    <mergeCell ref="P257:Q257"/>
    <mergeCell ref="R257:S257"/>
    <mergeCell ref="X257:Y257"/>
    <mergeCell ref="Z257:AA257"/>
    <mergeCell ref="AB257:AC257"/>
    <mergeCell ref="AD257:AE257"/>
    <mergeCell ref="AF256:AG256"/>
    <mergeCell ref="AH256:AI256"/>
    <mergeCell ref="AF257:AG257"/>
    <mergeCell ref="AH257:AI257"/>
    <mergeCell ref="B254:C254"/>
    <mergeCell ref="E254:G254"/>
    <mergeCell ref="J254:L254"/>
    <mergeCell ref="M254:O254"/>
    <mergeCell ref="P254:Q254"/>
    <mergeCell ref="R254:S254"/>
    <mergeCell ref="T254:U254"/>
    <mergeCell ref="V254:W254"/>
    <mergeCell ref="T255:U255"/>
    <mergeCell ref="V255:W255"/>
    <mergeCell ref="X254:Y254"/>
    <mergeCell ref="Z254:AA254"/>
    <mergeCell ref="AB254:AC254"/>
    <mergeCell ref="AD254:AE254"/>
    <mergeCell ref="B255:C255"/>
    <mergeCell ref="E255:G255"/>
    <mergeCell ref="J255:L255"/>
    <mergeCell ref="M255:O255"/>
    <mergeCell ref="P255:Q255"/>
    <mergeCell ref="R255:S255"/>
    <mergeCell ref="X255:Y255"/>
    <mergeCell ref="Z255:AA255"/>
    <mergeCell ref="AB255:AC255"/>
    <mergeCell ref="AD255:AE255"/>
    <mergeCell ref="AF254:AG254"/>
    <mergeCell ref="AH254:AI254"/>
    <mergeCell ref="AF255:AG255"/>
    <mergeCell ref="AH255:AI255"/>
    <mergeCell ref="B252:C252"/>
    <mergeCell ref="E252:G252"/>
    <mergeCell ref="J252:L252"/>
    <mergeCell ref="M252:O252"/>
    <mergeCell ref="P252:Q252"/>
    <mergeCell ref="R252:S252"/>
    <mergeCell ref="T252:U252"/>
    <mergeCell ref="V252:W252"/>
    <mergeCell ref="T253:U253"/>
    <mergeCell ref="V253:W253"/>
    <mergeCell ref="X252:Y252"/>
    <mergeCell ref="Z252:AA252"/>
    <mergeCell ref="AB252:AC252"/>
    <mergeCell ref="AD252:AE252"/>
    <mergeCell ref="B253:C253"/>
    <mergeCell ref="E253:G253"/>
    <mergeCell ref="J253:L253"/>
    <mergeCell ref="M253:O253"/>
    <mergeCell ref="P253:Q253"/>
    <mergeCell ref="R253:S253"/>
    <mergeCell ref="X253:Y253"/>
    <mergeCell ref="Z253:AA253"/>
    <mergeCell ref="AB253:AC253"/>
    <mergeCell ref="AD253:AE253"/>
    <mergeCell ref="AF252:AG252"/>
    <mergeCell ref="AH252:AI252"/>
    <mergeCell ref="AF253:AG253"/>
    <mergeCell ref="AH253:AI253"/>
    <mergeCell ref="B250:C250"/>
    <mergeCell ref="E250:G250"/>
    <mergeCell ref="J250:L250"/>
    <mergeCell ref="M250:O250"/>
    <mergeCell ref="P250:Q250"/>
    <mergeCell ref="R250:S250"/>
    <mergeCell ref="T250:U250"/>
    <mergeCell ref="V250:W250"/>
    <mergeCell ref="T251:U251"/>
    <mergeCell ref="V251:W251"/>
    <mergeCell ref="X250:Y250"/>
    <mergeCell ref="Z250:AA250"/>
    <mergeCell ref="AB250:AC250"/>
    <mergeCell ref="AD250:AE250"/>
    <mergeCell ref="B251:C251"/>
    <mergeCell ref="E251:G251"/>
    <mergeCell ref="J251:L251"/>
    <mergeCell ref="M251:O251"/>
    <mergeCell ref="P251:Q251"/>
    <mergeCell ref="R251:S251"/>
    <mergeCell ref="X251:Y251"/>
    <mergeCell ref="Z251:AA251"/>
    <mergeCell ref="AB251:AC251"/>
    <mergeCell ref="AD251:AE251"/>
    <mergeCell ref="AF250:AG250"/>
    <mergeCell ref="AH250:AI250"/>
    <mergeCell ref="AF251:AG251"/>
    <mergeCell ref="AH251:AI251"/>
    <mergeCell ref="B248:C248"/>
    <mergeCell ref="E248:G248"/>
    <mergeCell ref="J248:L248"/>
    <mergeCell ref="M248:O248"/>
    <mergeCell ref="P248:Q248"/>
    <mergeCell ref="R248:S248"/>
    <mergeCell ref="T248:U248"/>
    <mergeCell ref="V248:W248"/>
    <mergeCell ref="T249:U249"/>
    <mergeCell ref="V249:W249"/>
    <mergeCell ref="X248:Y248"/>
    <mergeCell ref="Z248:AA248"/>
    <mergeCell ref="AB248:AC248"/>
    <mergeCell ref="AD248:AE248"/>
    <mergeCell ref="B249:C249"/>
    <mergeCell ref="E249:G249"/>
    <mergeCell ref="J249:L249"/>
    <mergeCell ref="M249:O249"/>
    <mergeCell ref="P249:Q249"/>
    <mergeCell ref="R249:S249"/>
    <mergeCell ref="X249:Y249"/>
    <mergeCell ref="Z249:AA249"/>
    <mergeCell ref="AB249:AC249"/>
    <mergeCell ref="AD249:AE249"/>
    <mergeCell ref="AF248:AG248"/>
    <mergeCell ref="AH248:AI248"/>
    <mergeCell ref="AF249:AG249"/>
    <mergeCell ref="AH249:AI249"/>
    <mergeCell ref="B246:C246"/>
    <mergeCell ref="E246:G246"/>
    <mergeCell ref="J246:L246"/>
    <mergeCell ref="M246:O246"/>
    <mergeCell ref="P246:Q246"/>
    <mergeCell ref="R246:S246"/>
    <mergeCell ref="T246:U246"/>
    <mergeCell ref="V246:W246"/>
    <mergeCell ref="T247:U247"/>
    <mergeCell ref="V247:W247"/>
    <mergeCell ref="X246:Y246"/>
    <mergeCell ref="Z246:AA246"/>
    <mergeCell ref="AB246:AC246"/>
    <mergeCell ref="AD246:AE246"/>
    <mergeCell ref="B247:C247"/>
    <mergeCell ref="E247:G247"/>
    <mergeCell ref="J247:L247"/>
    <mergeCell ref="M247:O247"/>
    <mergeCell ref="P247:Q247"/>
    <mergeCell ref="R247:S247"/>
    <mergeCell ref="X247:Y247"/>
    <mergeCell ref="Z247:AA247"/>
    <mergeCell ref="AB247:AC247"/>
    <mergeCell ref="AD247:AE247"/>
    <mergeCell ref="AF246:AG246"/>
    <mergeCell ref="AH246:AI246"/>
    <mergeCell ref="AF247:AG247"/>
    <mergeCell ref="AH247:AI247"/>
    <mergeCell ref="B244:C244"/>
    <mergeCell ref="E244:G244"/>
    <mergeCell ref="J244:L244"/>
    <mergeCell ref="M244:O244"/>
    <mergeCell ref="P244:Q244"/>
    <mergeCell ref="R244:S244"/>
    <mergeCell ref="T244:U244"/>
    <mergeCell ref="V244:W244"/>
    <mergeCell ref="T245:U245"/>
    <mergeCell ref="V245:W245"/>
    <mergeCell ref="X244:Y244"/>
    <mergeCell ref="Z244:AA244"/>
    <mergeCell ref="AB244:AC244"/>
    <mergeCell ref="AD244:AE244"/>
    <mergeCell ref="B245:C245"/>
    <mergeCell ref="E245:G245"/>
    <mergeCell ref="J245:L245"/>
    <mergeCell ref="M245:O245"/>
    <mergeCell ref="P245:Q245"/>
    <mergeCell ref="R245:S245"/>
    <mergeCell ref="X245:Y245"/>
    <mergeCell ref="Z245:AA245"/>
    <mergeCell ref="AB245:AC245"/>
    <mergeCell ref="AD245:AE245"/>
    <mergeCell ref="AF244:AG244"/>
    <mergeCell ref="AH244:AI244"/>
    <mergeCell ref="AF245:AG245"/>
    <mergeCell ref="AH245:AI245"/>
    <mergeCell ref="B242:C242"/>
    <mergeCell ref="E242:G242"/>
    <mergeCell ref="J242:L242"/>
    <mergeCell ref="M242:O242"/>
    <mergeCell ref="P242:Q242"/>
    <mergeCell ref="R242:S242"/>
    <mergeCell ref="T242:U242"/>
    <mergeCell ref="V242:W242"/>
    <mergeCell ref="T243:U243"/>
    <mergeCell ref="V243:W243"/>
    <mergeCell ref="X242:Y242"/>
    <mergeCell ref="Z242:AA242"/>
    <mergeCell ref="AB242:AC242"/>
    <mergeCell ref="AD242:AE242"/>
    <mergeCell ref="B243:C243"/>
    <mergeCell ref="E243:G243"/>
    <mergeCell ref="J243:L243"/>
    <mergeCell ref="M243:O243"/>
    <mergeCell ref="P243:Q243"/>
    <mergeCell ref="R243:S243"/>
    <mergeCell ref="X243:Y243"/>
    <mergeCell ref="Z243:AA243"/>
    <mergeCell ref="AB243:AC243"/>
    <mergeCell ref="AD243:AE243"/>
    <mergeCell ref="AF242:AG242"/>
    <mergeCell ref="AH242:AI242"/>
    <mergeCell ref="AF243:AG243"/>
    <mergeCell ref="AH243:AI243"/>
    <mergeCell ref="B240:C240"/>
    <mergeCell ref="E240:G240"/>
    <mergeCell ref="J240:L240"/>
    <mergeCell ref="M240:O240"/>
    <mergeCell ref="P240:Q240"/>
    <mergeCell ref="R240:S240"/>
    <mergeCell ref="T240:U240"/>
    <mergeCell ref="V240:W240"/>
    <mergeCell ref="T241:U241"/>
    <mergeCell ref="V241:W241"/>
    <mergeCell ref="X240:Y240"/>
    <mergeCell ref="Z240:AA240"/>
    <mergeCell ref="AB240:AC240"/>
    <mergeCell ref="AD240:AE240"/>
    <mergeCell ref="B241:C241"/>
    <mergeCell ref="E241:G241"/>
    <mergeCell ref="J241:L241"/>
    <mergeCell ref="M241:O241"/>
    <mergeCell ref="P241:Q241"/>
    <mergeCell ref="R241:S241"/>
    <mergeCell ref="X241:Y241"/>
    <mergeCell ref="Z241:AA241"/>
    <mergeCell ref="AB241:AC241"/>
    <mergeCell ref="AD241:AE241"/>
    <mergeCell ref="AF240:AG240"/>
    <mergeCell ref="AH240:AI240"/>
    <mergeCell ref="AF241:AG241"/>
    <mergeCell ref="AH241:AI241"/>
    <mergeCell ref="B237:C237"/>
    <mergeCell ref="E237:G237"/>
    <mergeCell ref="J237:L237"/>
    <mergeCell ref="M237:O237"/>
    <mergeCell ref="P237:Q237"/>
    <mergeCell ref="R237:S237"/>
    <mergeCell ref="T237:U237"/>
    <mergeCell ref="V237:W237"/>
    <mergeCell ref="T238:U238"/>
    <mergeCell ref="V238:W238"/>
    <mergeCell ref="X237:Y237"/>
    <mergeCell ref="Z237:AA237"/>
    <mergeCell ref="AB237:AC237"/>
    <mergeCell ref="AD237:AE237"/>
    <mergeCell ref="B238:C238"/>
    <mergeCell ref="E238:G238"/>
    <mergeCell ref="J238:L238"/>
    <mergeCell ref="M238:O238"/>
    <mergeCell ref="P238:Q238"/>
    <mergeCell ref="R238:S238"/>
    <mergeCell ref="X238:Y238"/>
    <mergeCell ref="Z238:AA238"/>
    <mergeCell ref="AB238:AC238"/>
    <mergeCell ref="AD238:AE238"/>
    <mergeCell ref="AF237:AG237"/>
    <mergeCell ref="AH237:AI237"/>
    <mergeCell ref="AF238:AG238"/>
    <mergeCell ref="AH238:AI238"/>
    <mergeCell ref="B235:C235"/>
    <mergeCell ref="E235:G235"/>
    <mergeCell ref="J235:L235"/>
    <mergeCell ref="M235:O235"/>
    <mergeCell ref="P235:Q235"/>
    <mergeCell ref="R235:S235"/>
    <mergeCell ref="T235:U235"/>
    <mergeCell ref="V235:W235"/>
    <mergeCell ref="T236:U236"/>
    <mergeCell ref="V236:W236"/>
    <mergeCell ref="X235:Y235"/>
    <mergeCell ref="Z235:AA235"/>
    <mergeCell ref="AB235:AC235"/>
    <mergeCell ref="AD235:AE235"/>
    <mergeCell ref="B236:C236"/>
    <mergeCell ref="E236:G236"/>
    <mergeCell ref="J236:L236"/>
    <mergeCell ref="M236:O236"/>
    <mergeCell ref="P236:Q236"/>
    <mergeCell ref="R236:S236"/>
    <mergeCell ref="X236:Y236"/>
    <mergeCell ref="Z236:AA236"/>
    <mergeCell ref="AB236:AC236"/>
    <mergeCell ref="AD236:AE236"/>
    <mergeCell ref="AF235:AG235"/>
    <mergeCell ref="AH235:AI235"/>
    <mergeCell ref="AF236:AG236"/>
    <mergeCell ref="AH236:AI236"/>
    <mergeCell ref="B233:C233"/>
    <mergeCell ref="E233:G233"/>
    <mergeCell ref="J233:L233"/>
    <mergeCell ref="M233:O233"/>
    <mergeCell ref="P233:Q233"/>
    <mergeCell ref="R233:S233"/>
    <mergeCell ref="T233:U233"/>
    <mergeCell ref="V233:W233"/>
    <mergeCell ref="T234:U234"/>
    <mergeCell ref="V234:W234"/>
    <mergeCell ref="X233:Y233"/>
    <mergeCell ref="Z233:AA233"/>
    <mergeCell ref="AB233:AC233"/>
    <mergeCell ref="AD233:AE233"/>
    <mergeCell ref="B234:C234"/>
    <mergeCell ref="E234:G234"/>
    <mergeCell ref="J234:L234"/>
    <mergeCell ref="M234:O234"/>
    <mergeCell ref="P234:Q234"/>
    <mergeCell ref="R234:S234"/>
    <mergeCell ref="X234:Y234"/>
    <mergeCell ref="Z234:AA234"/>
    <mergeCell ref="AB234:AC234"/>
    <mergeCell ref="AD234:AE234"/>
    <mergeCell ref="AF233:AG233"/>
    <mergeCell ref="AH233:AI233"/>
    <mergeCell ref="AF234:AG234"/>
    <mergeCell ref="AH234:AI234"/>
    <mergeCell ref="B231:C231"/>
    <mergeCell ref="E231:G231"/>
    <mergeCell ref="J231:L231"/>
    <mergeCell ref="M231:O231"/>
    <mergeCell ref="P231:Q231"/>
    <mergeCell ref="R231:S231"/>
    <mergeCell ref="T231:U231"/>
    <mergeCell ref="V231:W231"/>
    <mergeCell ref="T232:U232"/>
    <mergeCell ref="V232:W232"/>
    <mergeCell ref="X231:Y231"/>
    <mergeCell ref="Z231:AA231"/>
    <mergeCell ref="AB231:AC231"/>
    <mergeCell ref="AD231:AE231"/>
    <mergeCell ref="B232:C232"/>
    <mergeCell ref="E232:G232"/>
    <mergeCell ref="J232:L232"/>
    <mergeCell ref="M232:O232"/>
    <mergeCell ref="P232:Q232"/>
    <mergeCell ref="R232:S232"/>
    <mergeCell ref="X232:Y232"/>
    <mergeCell ref="Z232:AA232"/>
    <mergeCell ref="AB232:AC232"/>
    <mergeCell ref="AD232:AE232"/>
    <mergeCell ref="AF231:AG231"/>
    <mergeCell ref="AH231:AI231"/>
    <mergeCell ref="AF232:AG232"/>
    <mergeCell ref="AH232:AI232"/>
    <mergeCell ref="B229:C229"/>
    <mergeCell ref="E229:G229"/>
    <mergeCell ref="J229:L229"/>
    <mergeCell ref="M229:O229"/>
    <mergeCell ref="P229:Q229"/>
    <mergeCell ref="R229:S229"/>
    <mergeCell ref="T229:U229"/>
    <mergeCell ref="V229:W229"/>
    <mergeCell ref="T230:U230"/>
    <mergeCell ref="V230:W230"/>
    <mergeCell ref="X229:Y229"/>
    <mergeCell ref="Z229:AA229"/>
    <mergeCell ref="AB229:AC229"/>
    <mergeCell ref="AD229:AE229"/>
    <mergeCell ref="B230:C230"/>
    <mergeCell ref="E230:G230"/>
    <mergeCell ref="J230:L230"/>
    <mergeCell ref="M230:O230"/>
    <mergeCell ref="P230:Q230"/>
    <mergeCell ref="R230:S230"/>
    <mergeCell ref="X230:Y230"/>
    <mergeCell ref="Z230:AA230"/>
    <mergeCell ref="AB230:AC230"/>
    <mergeCell ref="AD230:AE230"/>
    <mergeCell ref="AF229:AG229"/>
    <mergeCell ref="AH229:AI229"/>
    <mergeCell ref="AF230:AG230"/>
    <mergeCell ref="AH230:AI230"/>
    <mergeCell ref="B227:C227"/>
    <mergeCell ref="E227:G227"/>
    <mergeCell ref="J227:L227"/>
    <mergeCell ref="M227:O227"/>
    <mergeCell ref="P227:Q227"/>
    <mergeCell ref="R227:S227"/>
    <mergeCell ref="T227:U227"/>
    <mergeCell ref="V227:W227"/>
    <mergeCell ref="T228:U228"/>
    <mergeCell ref="V228:W228"/>
    <mergeCell ref="X227:Y227"/>
    <mergeCell ref="Z227:AA227"/>
    <mergeCell ref="AB227:AC227"/>
    <mergeCell ref="AD227:AE227"/>
    <mergeCell ref="B228:C228"/>
    <mergeCell ref="E228:G228"/>
    <mergeCell ref="J228:L228"/>
    <mergeCell ref="M228:O228"/>
    <mergeCell ref="P228:Q228"/>
    <mergeCell ref="R228:S228"/>
    <mergeCell ref="X228:Y228"/>
    <mergeCell ref="Z228:AA228"/>
    <mergeCell ref="AB228:AC228"/>
    <mergeCell ref="AD228:AE228"/>
    <mergeCell ref="AF227:AG227"/>
    <mergeCell ref="AH227:AI227"/>
    <mergeCell ref="AF228:AG228"/>
    <mergeCell ref="AH228:AI228"/>
    <mergeCell ref="B225:C225"/>
    <mergeCell ref="E225:G225"/>
    <mergeCell ref="J225:L225"/>
    <mergeCell ref="M225:O225"/>
    <mergeCell ref="P225:Q225"/>
    <mergeCell ref="R225:S225"/>
    <mergeCell ref="T225:U225"/>
    <mergeCell ref="V225:W225"/>
    <mergeCell ref="T226:U226"/>
    <mergeCell ref="V226:W226"/>
    <mergeCell ref="X225:Y225"/>
    <mergeCell ref="Z225:AA225"/>
    <mergeCell ref="AB225:AC225"/>
    <mergeCell ref="AD225:AE225"/>
    <mergeCell ref="B226:C226"/>
    <mergeCell ref="E226:G226"/>
    <mergeCell ref="J226:L226"/>
    <mergeCell ref="M226:O226"/>
    <mergeCell ref="P226:Q226"/>
    <mergeCell ref="R226:S226"/>
    <mergeCell ref="X226:Y226"/>
    <mergeCell ref="Z226:AA226"/>
    <mergeCell ref="AB226:AC226"/>
    <mergeCell ref="AD226:AE226"/>
    <mergeCell ref="AF225:AG225"/>
    <mergeCell ref="AH225:AI225"/>
    <mergeCell ref="AF226:AG226"/>
    <mergeCell ref="AH226:AI226"/>
    <mergeCell ref="B223:C223"/>
    <mergeCell ref="E223:G223"/>
    <mergeCell ref="J223:L223"/>
    <mergeCell ref="M223:O223"/>
    <mergeCell ref="P223:Q223"/>
    <mergeCell ref="R223:S223"/>
    <mergeCell ref="T223:U223"/>
    <mergeCell ref="V223:W223"/>
    <mergeCell ref="T224:U224"/>
    <mergeCell ref="V224:W224"/>
    <mergeCell ref="X223:Y223"/>
    <mergeCell ref="Z223:AA223"/>
    <mergeCell ref="AB223:AC223"/>
    <mergeCell ref="AD223:AE223"/>
    <mergeCell ref="B224:C224"/>
    <mergeCell ref="E224:G224"/>
    <mergeCell ref="J224:L224"/>
    <mergeCell ref="M224:O224"/>
    <mergeCell ref="P224:Q224"/>
    <mergeCell ref="R224:S224"/>
    <mergeCell ref="X224:Y224"/>
    <mergeCell ref="Z224:AA224"/>
    <mergeCell ref="AB224:AC224"/>
    <mergeCell ref="AD224:AE224"/>
    <mergeCell ref="AF223:AG223"/>
    <mergeCell ref="AH223:AI223"/>
    <mergeCell ref="AF224:AG224"/>
    <mergeCell ref="AH224:AI224"/>
    <mergeCell ref="B221:C221"/>
    <mergeCell ref="E221:G221"/>
    <mergeCell ref="J221:L221"/>
    <mergeCell ref="M221:O221"/>
    <mergeCell ref="P221:Q221"/>
    <mergeCell ref="R221:S221"/>
    <mergeCell ref="T221:U221"/>
    <mergeCell ref="V221:W221"/>
    <mergeCell ref="T222:U222"/>
    <mergeCell ref="V222:W222"/>
    <mergeCell ref="X221:Y221"/>
    <mergeCell ref="Z221:AA221"/>
    <mergeCell ref="AB221:AC221"/>
    <mergeCell ref="AD221:AE221"/>
    <mergeCell ref="B222:C222"/>
    <mergeCell ref="E222:G222"/>
    <mergeCell ref="J222:L222"/>
    <mergeCell ref="M222:O222"/>
    <mergeCell ref="P222:Q222"/>
    <mergeCell ref="R222:S222"/>
    <mergeCell ref="X222:Y222"/>
    <mergeCell ref="Z222:AA222"/>
    <mergeCell ref="AB222:AC222"/>
    <mergeCell ref="AD222:AE222"/>
    <mergeCell ref="AF221:AG221"/>
    <mergeCell ref="AH221:AI221"/>
    <mergeCell ref="AF222:AG222"/>
    <mergeCell ref="AH222:AI222"/>
    <mergeCell ref="B219:C219"/>
    <mergeCell ref="E219:G219"/>
    <mergeCell ref="J219:L219"/>
    <mergeCell ref="M219:O219"/>
    <mergeCell ref="P219:Q219"/>
    <mergeCell ref="R219:S219"/>
    <mergeCell ref="T219:U219"/>
    <mergeCell ref="V219:W219"/>
    <mergeCell ref="T220:U220"/>
    <mergeCell ref="V220:W220"/>
    <mergeCell ref="X219:Y219"/>
    <mergeCell ref="Z219:AA219"/>
    <mergeCell ref="AB219:AC219"/>
    <mergeCell ref="AD219:AE219"/>
    <mergeCell ref="B220:C220"/>
    <mergeCell ref="E220:G220"/>
    <mergeCell ref="J220:L220"/>
    <mergeCell ref="M220:O220"/>
    <mergeCell ref="P220:Q220"/>
    <mergeCell ref="R220:S220"/>
    <mergeCell ref="X220:Y220"/>
    <mergeCell ref="Z220:AA220"/>
    <mergeCell ref="AB220:AC220"/>
    <mergeCell ref="AD220:AE220"/>
    <mergeCell ref="AF219:AG219"/>
    <mergeCell ref="AH219:AI219"/>
    <mergeCell ref="AF220:AG220"/>
    <mergeCell ref="AH220:AI220"/>
    <mergeCell ref="B217:C217"/>
    <mergeCell ref="E217:G217"/>
    <mergeCell ref="J217:L217"/>
    <mergeCell ref="M217:O217"/>
    <mergeCell ref="P217:Q217"/>
    <mergeCell ref="R217:S217"/>
    <mergeCell ref="T217:U217"/>
    <mergeCell ref="V217:W217"/>
    <mergeCell ref="T218:U218"/>
    <mergeCell ref="V218:W218"/>
    <mergeCell ref="X217:Y217"/>
    <mergeCell ref="Z217:AA217"/>
    <mergeCell ref="AB217:AC217"/>
    <mergeCell ref="AD217:AE217"/>
    <mergeCell ref="B218:C218"/>
    <mergeCell ref="E218:G218"/>
    <mergeCell ref="J218:L218"/>
    <mergeCell ref="M218:O218"/>
    <mergeCell ref="P218:Q218"/>
    <mergeCell ref="R218:S218"/>
    <mergeCell ref="X218:Y218"/>
    <mergeCell ref="Z218:AA218"/>
    <mergeCell ref="AB218:AC218"/>
    <mergeCell ref="AD218:AE218"/>
    <mergeCell ref="AF217:AG217"/>
    <mergeCell ref="AH217:AI217"/>
    <mergeCell ref="AF218:AG218"/>
    <mergeCell ref="AH218:AI218"/>
    <mergeCell ref="B215:C215"/>
    <mergeCell ref="E215:G215"/>
    <mergeCell ref="J215:L215"/>
    <mergeCell ref="M215:O215"/>
    <mergeCell ref="P215:Q215"/>
    <mergeCell ref="R215:S215"/>
    <mergeCell ref="T215:U215"/>
    <mergeCell ref="V215:W215"/>
    <mergeCell ref="T216:U216"/>
    <mergeCell ref="V216:W216"/>
    <mergeCell ref="X215:Y215"/>
    <mergeCell ref="Z215:AA215"/>
    <mergeCell ref="AB215:AC215"/>
    <mergeCell ref="AD215:AE215"/>
    <mergeCell ref="B216:C216"/>
    <mergeCell ref="E216:G216"/>
    <mergeCell ref="J216:L216"/>
    <mergeCell ref="M216:O216"/>
    <mergeCell ref="P216:Q216"/>
    <mergeCell ref="R216:S216"/>
    <mergeCell ref="X216:Y216"/>
    <mergeCell ref="Z216:AA216"/>
    <mergeCell ref="AB216:AC216"/>
    <mergeCell ref="AD216:AE216"/>
    <mergeCell ref="AF215:AG215"/>
    <mergeCell ref="AH215:AI215"/>
    <mergeCell ref="AF216:AG216"/>
    <mergeCell ref="AH216:AI216"/>
    <mergeCell ref="B213:C213"/>
    <mergeCell ref="E213:G213"/>
    <mergeCell ref="J213:L213"/>
    <mergeCell ref="M213:O213"/>
    <mergeCell ref="P213:Q213"/>
    <mergeCell ref="R213:S213"/>
    <mergeCell ref="T213:U213"/>
    <mergeCell ref="V213:W213"/>
    <mergeCell ref="T214:U214"/>
    <mergeCell ref="V214:W214"/>
    <mergeCell ref="X213:Y213"/>
    <mergeCell ref="Z213:AA213"/>
    <mergeCell ref="AB213:AC213"/>
    <mergeCell ref="AD213:AE213"/>
    <mergeCell ref="B214:C214"/>
    <mergeCell ref="E214:G214"/>
    <mergeCell ref="J214:L214"/>
    <mergeCell ref="M214:O214"/>
    <mergeCell ref="P214:Q214"/>
    <mergeCell ref="R214:S214"/>
    <mergeCell ref="X214:Y214"/>
    <mergeCell ref="Z214:AA214"/>
    <mergeCell ref="AB214:AC214"/>
    <mergeCell ref="AD214:AE214"/>
    <mergeCell ref="AF213:AG213"/>
    <mergeCell ref="AH213:AI213"/>
    <mergeCell ref="AF214:AG214"/>
    <mergeCell ref="AH214:AI214"/>
    <mergeCell ref="B211:C211"/>
    <mergeCell ref="E211:G211"/>
    <mergeCell ref="J211:L211"/>
    <mergeCell ref="M211:O211"/>
    <mergeCell ref="P211:Q211"/>
    <mergeCell ref="R211:S211"/>
    <mergeCell ref="T211:U211"/>
    <mergeCell ref="V211:W211"/>
    <mergeCell ref="T212:U212"/>
    <mergeCell ref="V212:W212"/>
    <mergeCell ref="X211:Y211"/>
    <mergeCell ref="Z211:AA211"/>
    <mergeCell ref="AB211:AC211"/>
    <mergeCell ref="AD211:AE211"/>
    <mergeCell ref="B212:C212"/>
    <mergeCell ref="E212:G212"/>
    <mergeCell ref="J212:L212"/>
    <mergeCell ref="M212:O212"/>
    <mergeCell ref="P212:Q212"/>
    <mergeCell ref="R212:S212"/>
    <mergeCell ref="X212:Y212"/>
    <mergeCell ref="Z212:AA212"/>
    <mergeCell ref="AB212:AC212"/>
    <mergeCell ref="AD212:AE212"/>
    <mergeCell ref="AF211:AG211"/>
    <mergeCell ref="AH211:AI211"/>
    <mergeCell ref="AF212:AG212"/>
    <mergeCell ref="AH212:AI212"/>
    <mergeCell ref="B209:C209"/>
    <mergeCell ref="E209:G209"/>
    <mergeCell ref="J209:L209"/>
    <mergeCell ref="M209:O209"/>
    <mergeCell ref="P209:Q209"/>
    <mergeCell ref="R209:S209"/>
    <mergeCell ref="T209:U209"/>
    <mergeCell ref="V209:W209"/>
    <mergeCell ref="T210:U210"/>
    <mergeCell ref="V210:W210"/>
    <mergeCell ref="X209:Y209"/>
    <mergeCell ref="Z209:AA209"/>
    <mergeCell ref="AB209:AC209"/>
    <mergeCell ref="AD209:AE209"/>
    <mergeCell ref="B210:C210"/>
    <mergeCell ref="E210:G210"/>
    <mergeCell ref="J210:L210"/>
    <mergeCell ref="M210:O210"/>
    <mergeCell ref="P210:Q210"/>
    <mergeCell ref="R210:S210"/>
    <mergeCell ref="X210:Y210"/>
    <mergeCell ref="Z210:AA210"/>
    <mergeCell ref="AB210:AC210"/>
    <mergeCell ref="AD210:AE210"/>
    <mergeCell ref="AF209:AG209"/>
    <mergeCell ref="AH209:AI209"/>
    <mergeCell ref="AF210:AG210"/>
    <mergeCell ref="AH210:AI210"/>
    <mergeCell ref="B207:C207"/>
    <mergeCell ref="E207:G207"/>
    <mergeCell ref="J207:L207"/>
    <mergeCell ref="M207:O207"/>
    <mergeCell ref="P207:Q207"/>
    <mergeCell ref="R207:S207"/>
    <mergeCell ref="T207:U207"/>
    <mergeCell ref="V207:W207"/>
    <mergeCell ref="T208:U208"/>
    <mergeCell ref="V208:W208"/>
    <mergeCell ref="X207:Y207"/>
    <mergeCell ref="Z207:AA207"/>
    <mergeCell ref="AB207:AC207"/>
    <mergeCell ref="AD207:AE207"/>
    <mergeCell ref="B208:C208"/>
    <mergeCell ref="E208:G208"/>
    <mergeCell ref="J208:L208"/>
    <mergeCell ref="M208:O208"/>
    <mergeCell ref="P208:Q208"/>
    <mergeCell ref="R208:S208"/>
    <mergeCell ref="X208:Y208"/>
    <mergeCell ref="Z208:AA208"/>
    <mergeCell ref="AB208:AC208"/>
    <mergeCell ref="AD208:AE208"/>
    <mergeCell ref="AF207:AG207"/>
    <mergeCell ref="AH207:AI207"/>
    <mergeCell ref="AF208:AG208"/>
    <mergeCell ref="AH208:AI208"/>
    <mergeCell ref="B205:C205"/>
    <mergeCell ref="E205:G205"/>
    <mergeCell ref="J205:L205"/>
    <mergeCell ref="M205:O205"/>
    <mergeCell ref="P205:Q205"/>
    <mergeCell ref="R205:S205"/>
    <mergeCell ref="T205:U205"/>
    <mergeCell ref="V205:W205"/>
    <mergeCell ref="T206:U206"/>
    <mergeCell ref="V206:W206"/>
    <mergeCell ref="X205:Y205"/>
    <mergeCell ref="Z205:AA205"/>
    <mergeCell ref="AB205:AC205"/>
    <mergeCell ref="AD205:AE205"/>
    <mergeCell ref="B206:C206"/>
    <mergeCell ref="E206:G206"/>
    <mergeCell ref="J206:L206"/>
    <mergeCell ref="M206:O206"/>
    <mergeCell ref="P206:Q206"/>
    <mergeCell ref="R206:S206"/>
    <mergeCell ref="X206:Y206"/>
    <mergeCell ref="Z206:AA206"/>
    <mergeCell ref="AB206:AC206"/>
    <mergeCell ref="AD206:AE206"/>
    <mergeCell ref="AF205:AG205"/>
    <mergeCell ref="AH205:AI205"/>
    <mergeCell ref="AF206:AG206"/>
    <mergeCell ref="AH206:AI206"/>
    <mergeCell ref="B203:C203"/>
    <mergeCell ref="E203:G203"/>
    <mergeCell ref="J203:L203"/>
    <mergeCell ref="M203:O203"/>
    <mergeCell ref="P203:Q203"/>
    <mergeCell ref="R203:S203"/>
    <mergeCell ref="T203:U203"/>
    <mergeCell ref="V203:W203"/>
    <mergeCell ref="T204:U204"/>
    <mergeCell ref="V204:W204"/>
    <mergeCell ref="X203:Y203"/>
    <mergeCell ref="Z203:AA203"/>
    <mergeCell ref="AB203:AC203"/>
    <mergeCell ref="AD203:AE203"/>
    <mergeCell ref="B204:C204"/>
    <mergeCell ref="E204:G204"/>
    <mergeCell ref="J204:L204"/>
    <mergeCell ref="M204:O204"/>
    <mergeCell ref="P204:Q204"/>
    <mergeCell ref="R204:S204"/>
    <mergeCell ref="X204:Y204"/>
    <mergeCell ref="Z204:AA204"/>
    <mergeCell ref="AB204:AC204"/>
    <mergeCell ref="AD204:AE204"/>
    <mergeCell ref="AF203:AG203"/>
    <mergeCell ref="AH203:AI203"/>
    <mergeCell ref="AF204:AG204"/>
    <mergeCell ref="AH204:AI204"/>
    <mergeCell ref="B201:C201"/>
    <mergeCell ref="E201:G201"/>
    <mergeCell ref="J201:L201"/>
    <mergeCell ref="M201:O201"/>
    <mergeCell ref="P201:Q201"/>
    <mergeCell ref="R201:S201"/>
    <mergeCell ref="T201:U201"/>
    <mergeCell ref="V201:W201"/>
    <mergeCell ref="T202:U202"/>
    <mergeCell ref="V202:W202"/>
    <mergeCell ref="X201:Y201"/>
    <mergeCell ref="Z201:AA201"/>
    <mergeCell ref="AB201:AC201"/>
    <mergeCell ref="AD201:AE201"/>
    <mergeCell ref="B202:C202"/>
    <mergeCell ref="E202:G202"/>
    <mergeCell ref="J202:L202"/>
    <mergeCell ref="M202:O202"/>
    <mergeCell ref="P202:Q202"/>
    <mergeCell ref="R202:S202"/>
    <mergeCell ref="X202:Y202"/>
    <mergeCell ref="Z202:AA202"/>
    <mergeCell ref="AB202:AC202"/>
    <mergeCell ref="AD202:AE202"/>
    <mergeCell ref="AF201:AG201"/>
    <mergeCell ref="AH201:AI201"/>
    <mergeCell ref="AF202:AG202"/>
    <mergeCell ref="AH202:AI202"/>
    <mergeCell ref="B199:C199"/>
    <mergeCell ref="E199:G199"/>
    <mergeCell ref="J199:L199"/>
    <mergeCell ref="M199:O199"/>
    <mergeCell ref="P199:Q199"/>
    <mergeCell ref="R199:S199"/>
    <mergeCell ref="T199:U199"/>
    <mergeCell ref="V199:W199"/>
    <mergeCell ref="T200:U200"/>
    <mergeCell ref="V200:W200"/>
    <mergeCell ref="X199:Y199"/>
    <mergeCell ref="Z199:AA199"/>
    <mergeCell ref="AB199:AC199"/>
    <mergeCell ref="AD199:AE199"/>
    <mergeCell ref="B200:C200"/>
    <mergeCell ref="E200:G200"/>
    <mergeCell ref="J200:L200"/>
    <mergeCell ref="M200:O200"/>
    <mergeCell ref="P200:Q200"/>
    <mergeCell ref="R200:S200"/>
    <mergeCell ref="X200:Y200"/>
    <mergeCell ref="Z200:AA200"/>
    <mergeCell ref="AB200:AC200"/>
    <mergeCell ref="AD200:AE200"/>
    <mergeCell ref="AF199:AG199"/>
    <mergeCell ref="AH199:AI199"/>
    <mergeCell ref="AF200:AG200"/>
    <mergeCell ref="AH200:AI200"/>
    <mergeCell ref="B197:C197"/>
    <mergeCell ref="E197:G197"/>
    <mergeCell ref="J197:L197"/>
    <mergeCell ref="M197:O197"/>
    <mergeCell ref="P197:Q197"/>
    <mergeCell ref="R197:S197"/>
    <mergeCell ref="T197:U197"/>
    <mergeCell ref="V197:W197"/>
    <mergeCell ref="T198:U198"/>
    <mergeCell ref="V198:W198"/>
    <mergeCell ref="X197:Y197"/>
    <mergeCell ref="Z197:AA197"/>
    <mergeCell ref="AB197:AC197"/>
    <mergeCell ref="AD197:AE197"/>
    <mergeCell ref="B198:C198"/>
    <mergeCell ref="E198:G198"/>
    <mergeCell ref="J198:L198"/>
    <mergeCell ref="M198:O198"/>
    <mergeCell ref="P198:Q198"/>
    <mergeCell ref="R198:S198"/>
    <mergeCell ref="X198:Y198"/>
    <mergeCell ref="Z198:AA198"/>
    <mergeCell ref="AB198:AC198"/>
    <mergeCell ref="AD198:AE198"/>
    <mergeCell ref="AF197:AG197"/>
    <mergeCell ref="AH197:AI197"/>
    <mergeCell ref="AF198:AG198"/>
    <mergeCell ref="AH198:AI198"/>
    <mergeCell ref="B194:C194"/>
    <mergeCell ref="E194:G194"/>
    <mergeCell ref="J194:L194"/>
    <mergeCell ref="M194:O194"/>
    <mergeCell ref="P194:Q194"/>
    <mergeCell ref="R194:S194"/>
    <mergeCell ref="T194:U194"/>
    <mergeCell ref="V194:W194"/>
    <mergeCell ref="T195:U195"/>
    <mergeCell ref="V195:W195"/>
    <mergeCell ref="X194:Y194"/>
    <mergeCell ref="Z194:AA194"/>
    <mergeCell ref="AB194:AC194"/>
    <mergeCell ref="AD194:AE194"/>
    <mergeCell ref="B195:C195"/>
    <mergeCell ref="E195:G195"/>
    <mergeCell ref="J195:L195"/>
    <mergeCell ref="M195:O195"/>
    <mergeCell ref="P195:Q195"/>
    <mergeCell ref="R195:S195"/>
    <mergeCell ref="X195:Y195"/>
    <mergeCell ref="Z195:AA195"/>
    <mergeCell ref="AB195:AC195"/>
    <mergeCell ref="AD195:AE195"/>
    <mergeCell ref="AF194:AG194"/>
    <mergeCell ref="AH194:AI194"/>
    <mergeCell ref="AF195:AG195"/>
    <mergeCell ref="AH195:AI195"/>
    <mergeCell ref="B191:C191"/>
    <mergeCell ref="E191:G191"/>
    <mergeCell ref="J191:L191"/>
    <mergeCell ref="M191:O191"/>
    <mergeCell ref="P191:Q191"/>
    <mergeCell ref="R191:S191"/>
    <mergeCell ref="T191:U191"/>
    <mergeCell ref="V191:W191"/>
    <mergeCell ref="T192:U192"/>
    <mergeCell ref="V192:W192"/>
    <mergeCell ref="X191:Y191"/>
    <mergeCell ref="Z191:AA191"/>
    <mergeCell ref="AB191:AC191"/>
    <mergeCell ref="AD191:AE191"/>
    <mergeCell ref="B192:C192"/>
    <mergeCell ref="E192:G192"/>
    <mergeCell ref="J192:L192"/>
    <mergeCell ref="M192:O192"/>
    <mergeCell ref="P192:Q192"/>
    <mergeCell ref="R192:S192"/>
    <mergeCell ref="X192:Y192"/>
    <mergeCell ref="Z192:AA192"/>
    <mergeCell ref="AB192:AC192"/>
    <mergeCell ref="AD192:AE192"/>
    <mergeCell ref="AF191:AG191"/>
    <mergeCell ref="AH191:AI191"/>
    <mergeCell ref="AF192:AG192"/>
    <mergeCell ref="AH192:AI192"/>
    <mergeCell ref="B189:C189"/>
    <mergeCell ref="E189:G189"/>
    <mergeCell ref="J189:L189"/>
    <mergeCell ref="M189:O189"/>
    <mergeCell ref="P189:Q189"/>
    <mergeCell ref="R189:S189"/>
    <mergeCell ref="T189:U189"/>
    <mergeCell ref="V189:W189"/>
    <mergeCell ref="T190:U190"/>
    <mergeCell ref="V190:W190"/>
    <mergeCell ref="X189:Y189"/>
    <mergeCell ref="Z189:AA189"/>
    <mergeCell ref="AB189:AC189"/>
    <mergeCell ref="AD189:AE189"/>
    <mergeCell ref="B190:C190"/>
    <mergeCell ref="E190:G190"/>
    <mergeCell ref="J190:L190"/>
    <mergeCell ref="M190:O190"/>
    <mergeCell ref="P190:Q190"/>
    <mergeCell ref="R190:S190"/>
    <mergeCell ref="X190:Y190"/>
    <mergeCell ref="Z190:AA190"/>
    <mergeCell ref="AB190:AC190"/>
    <mergeCell ref="AD190:AE190"/>
    <mergeCell ref="AF189:AG189"/>
    <mergeCell ref="AH189:AI189"/>
    <mergeCell ref="AF190:AG190"/>
    <mergeCell ref="AH190:AI190"/>
    <mergeCell ref="B186:C186"/>
    <mergeCell ref="E186:G186"/>
    <mergeCell ref="J186:L186"/>
    <mergeCell ref="M186:O186"/>
    <mergeCell ref="P186:Q186"/>
    <mergeCell ref="R186:S186"/>
    <mergeCell ref="T186:U186"/>
    <mergeCell ref="V186:W186"/>
    <mergeCell ref="AF186:AG186"/>
    <mergeCell ref="AH186:AI186"/>
    <mergeCell ref="B187:C187"/>
    <mergeCell ref="E187:G187"/>
    <mergeCell ref="J187:L187"/>
    <mergeCell ref="M187:O187"/>
    <mergeCell ref="P187:Q187"/>
    <mergeCell ref="R187:S187"/>
    <mergeCell ref="T187:U187"/>
    <mergeCell ref="V187:W187"/>
    <mergeCell ref="V183:W183"/>
    <mergeCell ref="X183:Y183"/>
    <mergeCell ref="X187:Y187"/>
    <mergeCell ref="Z187:AA187"/>
    <mergeCell ref="AB187:AC187"/>
    <mergeCell ref="AD187:AE187"/>
    <mergeCell ref="X186:Y186"/>
    <mergeCell ref="Z186:AA186"/>
    <mergeCell ref="AB186:AC186"/>
    <mergeCell ref="AD186:AE186"/>
    <mergeCell ref="AD183:AE183"/>
    <mergeCell ref="AF183:AG183"/>
    <mergeCell ref="AF187:AG187"/>
    <mergeCell ref="AH187:AI187"/>
    <mergeCell ref="E183:G183"/>
    <mergeCell ref="J183:L183"/>
    <mergeCell ref="M183:O183"/>
    <mergeCell ref="P183:Q183"/>
    <mergeCell ref="R183:S183"/>
    <mergeCell ref="T183:U183"/>
    <mergeCell ref="AF184:AG184"/>
    <mergeCell ref="AH184:AI184"/>
    <mergeCell ref="AH183:AI183"/>
    <mergeCell ref="E184:G184"/>
    <mergeCell ref="J184:L184"/>
    <mergeCell ref="M184:O184"/>
    <mergeCell ref="P184:Q184"/>
    <mergeCell ref="R184:S184"/>
    <mergeCell ref="T184:U184"/>
    <mergeCell ref="V184:W184"/>
    <mergeCell ref="E181:G181"/>
    <mergeCell ref="J181:L181"/>
    <mergeCell ref="M181:O181"/>
    <mergeCell ref="P181:Q181"/>
    <mergeCell ref="AB184:AC184"/>
    <mergeCell ref="AD184:AE184"/>
    <mergeCell ref="X184:Y184"/>
    <mergeCell ref="Z184:AA184"/>
    <mergeCell ref="Z183:AA183"/>
    <mergeCell ref="AB183:AC183"/>
    <mergeCell ref="AD181:AE181"/>
    <mergeCell ref="AF181:AG181"/>
    <mergeCell ref="R181:S181"/>
    <mergeCell ref="T181:U181"/>
    <mergeCell ref="V181:W181"/>
    <mergeCell ref="X181:Y181"/>
    <mergeCell ref="AF182:AG182"/>
    <mergeCell ref="AH182:AI182"/>
    <mergeCell ref="AH181:AI181"/>
    <mergeCell ref="E182:G182"/>
    <mergeCell ref="J182:L182"/>
    <mergeCell ref="M182:O182"/>
    <mergeCell ref="P182:Q182"/>
    <mergeCell ref="R182:S182"/>
    <mergeCell ref="T182:U182"/>
    <mergeCell ref="V182:W182"/>
    <mergeCell ref="E179:G179"/>
    <mergeCell ref="J179:L179"/>
    <mergeCell ref="M179:O179"/>
    <mergeCell ref="P179:Q179"/>
    <mergeCell ref="AB182:AC182"/>
    <mergeCell ref="AD182:AE182"/>
    <mergeCell ref="X182:Y182"/>
    <mergeCell ref="Z182:AA182"/>
    <mergeCell ref="Z181:AA181"/>
    <mergeCell ref="AB181:AC181"/>
    <mergeCell ref="AD179:AE179"/>
    <mergeCell ref="AF179:AG179"/>
    <mergeCell ref="R179:S179"/>
    <mergeCell ref="T179:U179"/>
    <mergeCell ref="V179:W179"/>
    <mergeCell ref="X179:Y179"/>
    <mergeCell ref="AF180:AG180"/>
    <mergeCell ref="AH180:AI180"/>
    <mergeCell ref="AH179:AI179"/>
    <mergeCell ref="E180:G180"/>
    <mergeCell ref="J180:L180"/>
    <mergeCell ref="M180:O180"/>
    <mergeCell ref="P180:Q180"/>
    <mergeCell ref="R180:S180"/>
    <mergeCell ref="T180:U180"/>
    <mergeCell ref="V180:W180"/>
    <mergeCell ref="E177:G177"/>
    <mergeCell ref="J177:L177"/>
    <mergeCell ref="M177:O177"/>
    <mergeCell ref="P177:Q177"/>
    <mergeCell ref="AB180:AC180"/>
    <mergeCell ref="AD180:AE180"/>
    <mergeCell ref="X180:Y180"/>
    <mergeCell ref="Z180:AA180"/>
    <mergeCell ref="Z179:AA179"/>
    <mergeCell ref="AB179:AC179"/>
    <mergeCell ref="AD177:AE177"/>
    <mergeCell ref="AF177:AG177"/>
    <mergeCell ref="R177:S177"/>
    <mergeCell ref="T177:U177"/>
    <mergeCell ref="V177:W177"/>
    <mergeCell ref="X177:Y177"/>
    <mergeCell ref="AF178:AG178"/>
    <mergeCell ref="AH178:AI178"/>
    <mergeCell ref="AH177:AI177"/>
    <mergeCell ref="E178:G178"/>
    <mergeCell ref="J178:L178"/>
    <mergeCell ref="M178:O178"/>
    <mergeCell ref="P178:Q178"/>
    <mergeCell ref="R178:S178"/>
    <mergeCell ref="T178:U178"/>
    <mergeCell ref="V178:W178"/>
    <mergeCell ref="E175:G175"/>
    <mergeCell ref="J175:L175"/>
    <mergeCell ref="M175:O175"/>
    <mergeCell ref="P175:Q175"/>
    <mergeCell ref="AB178:AC178"/>
    <mergeCell ref="AD178:AE178"/>
    <mergeCell ref="X178:Y178"/>
    <mergeCell ref="Z178:AA178"/>
    <mergeCell ref="Z177:AA177"/>
    <mergeCell ref="AB177:AC177"/>
    <mergeCell ref="AD175:AE175"/>
    <mergeCell ref="AF175:AG175"/>
    <mergeCell ref="R175:S175"/>
    <mergeCell ref="T175:U175"/>
    <mergeCell ref="V175:W175"/>
    <mergeCell ref="X175:Y175"/>
    <mergeCell ref="AF176:AG176"/>
    <mergeCell ref="AH176:AI176"/>
    <mergeCell ref="AH175:AI175"/>
    <mergeCell ref="E176:G176"/>
    <mergeCell ref="J176:L176"/>
    <mergeCell ref="M176:O176"/>
    <mergeCell ref="P176:Q176"/>
    <mergeCell ref="R176:S176"/>
    <mergeCell ref="T176:U176"/>
    <mergeCell ref="V176:W176"/>
    <mergeCell ref="E173:G173"/>
    <mergeCell ref="J173:L173"/>
    <mergeCell ref="M173:O173"/>
    <mergeCell ref="P173:Q173"/>
    <mergeCell ref="AB176:AC176"/>
    <mergeCell ref="AD176:AE176"/>
    <mergeCell ref="X176:Y176"/>
    <mergeCell ref="Z176:AA176"/>
    <mergeCell ref="Z175:AA175"/>
    <mergeCell ref="AB175:AC175"/>
    <mergeCell ref="AD173:AE173"/>
    <mergeCell ref="AF173:AG173"/>
    <mergeCell ref="R173:S173"/>
    <mergeCell ref="T173:U173"/>
    <mergeCell ref="V173:W173"/>
    <mergeCell ref="X173:Y173"/>
    <mergeCell ref="AF174:AG174"/>
    <mergeCell ref="AH174:AI174"/>
    <mergeCell ref="AH173:AI173"/>
    <mergeCell ref="E174:G174"/>
    <mergeCell ref="J174:L174"/>
    <mergeCell ref="M174:O174"/>
    <mergeCell ref="P174:Q174"/>
    <mergeCell ref="R174:S174"/>
    <mergeCell ref="T174:U174"/>
    <mergeCell ref="V174:W174"/>
    <mergeCell ref="E171:G171"/>
    <mergeCell ref="J171:L171"/>
    <mergeCell ref="M171:O171"/>
    <mergeCell ref="P171:Q171"/>
    <mergeCell ref="AB174:AC174"/>
    <mergeCell ref="AD174:AE174"/>
    <mergeCell ref="X174:Y174"/>
    <mergeCell ref="Z174:AA174"/>
    <mergeCell ref="Z173:AA173"/>
    <mergeCell ref="AB173:AC173"/>
    <mergeCell ref="AD171:AE171"/>
    <mergeCell ref="AF171:AG171"/>
    <mergeCell ref="R171:S171"/>
    <mergeCell ref="T171:U171"/>
    <mergeCell ref="V171:W171"/>
    <mergeCell ref="X171:Y171"/>
    <mergeCell ref="AF172:AG172"/>
    <mergeCell ref="AH172:AI172"/>
    <mergeCell ref="AH171:AI171"/>
    <mergeCell ref="E172:G172"/>
    <mergeCell ref="J172:L172"/>
    <mergeCell ref="M172:O172"/>
    <mergeCell ref="P172:Q172"/>
    <mergeCell ref="R172:S172"/>
    <mergeCell ref="T172:U172"/>
    <mergeCell ref="V172:W172"/>
    <mergeCell ref="E169:G169"/>
    <mergeCell ref="J169:L169"/>
    <mergeCell ref="M169:O169"/>
    <mergeCell ref="P169:Q169"/>
    <mergeCell ref="AB172:AC172"/>
    <mergeCell ref="AD172:AE172"/>
    <mergeCell ref="X172:Y172"/>
    <mergeCell ref="Z172:AA172"/>
    <mergeCell ref="Z171:AA171"/>
    <mergeCell ref="AB171:AC171"/>
    <mergeCell ref="AD169:AE169"/>
    <mergeCell ref="AF169:AG169"/>
    <mergeCell ref="R169:S169"/>
    <mergeCell ref="T169:U169"/>
    <mergeCell ref="V169:W169"/>
    <mergeCell ref="X169:Y169"/>
    <mergeCell ref="AF170:AG170"/>
    <mergeCell ref="AH170:AI170"/>
    <mergeCell ref="AH169:AI169"/>
    <mergeCell ref="E170:G170"/>
    <mergeCell ref="J170:L170"/>
    <mergeCell ref="M170:O170"/>
    <mergeCell ref="P170:Q170"/>
    <mergeCell ref="R170:S170"/>
    <mergeCell ref="T170:U170"/>
    <mergeCell ref="V170:W170"/>
    <mergeCell ref="E167:G167"/>
    <mergeCell ref="J167:L167"/>
    <mergeCell ref="M167:O167"/>
    <mergeCell ref="P167:Q167"/>
    <mergeCell ref="AB170:AC170"/>
    <mergeCell ref="AD170:AE170"/>
    <mergeCell ref="X170:Y170"/>
    <mergeCell ref="Z170:AA170"/>
    <mergeCell ref="Z169:AA169"/>
    <mergeCell ref="AB169:AC169"/>
    <mergeCell ref="AD167:AE167"/>
    <mergeCell ref="AF167:AG167"/>
    <mergeCell ref="R167:S167"/>
    <mergeCell ref="T167:U167"/>
    <mergeCell ref="V167:W167"/>
    <mergeCell ref="X167:Y167"/>
    <mergeCell ref="AF168:AG168"/>
    <mergeCell ref="AH168:AI168"/>
    <mergeCell ref="AH167:AI167"/>
    <mergeCell ref="E168:G168"/>
    <mergeCell ref="J168:L168"/>
    <mergeCell ref="M168:O168"/>
    <mergeCell ref="P168:Q168"/>
    <mergeCell ref="R168:S168"/>
    <mergeCell ref="T168:U168"/>
    <mergeCell ref="V168:W168"/>
    <mergeCell ref="E165:G165"/>
    <mergeCell ref="J165:L165"/>
    <mergeCell ref="M165:O165"/>
    <mergeCell ref="P165:Q165"/>
    <mergeCell ref="AB168:AC168"/>
    <mergeCell ref="AD168:AE168"/>
    <mergeCell ref="X168:Y168"/>
    <mergeCell ref="Z168:AA168"/>
    <mergeCell ref="Z167:AA167"/>
    <mergeCell ref="AB167:AC167"/>
    <mergeCell ref="AD165:AE165"/>
    <mergeCell ref="AF165:AG165"/>
    <mergeCell ref="R165:S165"/>
    <mergeCell ref="T165:U165"/>
    <mergeCell ref="V165:W165"/>
    <mergeCell ref="X165:Y165"/>
    <mergeCell ref="AF166:AG166"/>
    <mergeCell ref="AH166:AI166"/>
    <mergeCell ref="AH165:AI165"/>
    <mergeCell ref="E166:G166"/>
    <mergeCell ref="J166:L166"/>
    <mergeCell ref="M166:O166"/>
    <mergeCell ref="P166:Q166"/>
    <mergeCell ref="R166:S166"/>
    <mergeCell ref="T166:U166"/>
    <mergeCell ref="V166:W166"/>
    <mergeCell ref="E163:G163"/>
    <mergeCell ref="J163:L163"/>
    <mergeCell ref="M163:O163"/>
    <mergeCell ref="P163:Q163"/>
    <mergeCell ref="AB166:AC166"/>
    <mergeCell ref="AD166:AE166"/>
    <mergeCell ref="X166:Y166"/>
    <mergeCell ref="Z166:AA166"/>
    <mergeCell ref="Z165:AA165"/>
    <mergeCell ref="AB165:AC165"/>
    <mergeCell ref="AD163:AE163"/>
    <mergeCell ref="AF163:AG163"/>
    <mergeCell ref="R163:S163"/>
    <mergeCell ref="T163:U163"/>
    <mergeCell ref="V163:W163"/>
    <mergeCell ref="X163:Y163"/>
    <mergeCell ref="AF164:AG164"/>
    <mergeCell ref="AH164:AI164"/>
    <mergeCell ref="AH163:AI163"/>
    <mergeCell ref="E164:G164"/>
    <mergeCell ref="J164:L164"/>
    <mergeCell ref="M164:O164"/>
    <mergeCell ref="P164:Q164"/>
    <mergeCell ref="R164:S164"/>
    <mergeCell ref="T164:U164"/>
    <mergeCell ref="V164:W164"/>
    <mergeCell ref="E161:G161"/>
    <mergeCell ref="J161:L161"/>
    <mergeCell ref="M161:O161"/>
    <mergeCell ref="P161:Q161"/>
    <mergeCell ref="AB164:AC164"/>
    <mergeCell ref="AD164:AE164"/>
    <mergeCell ref="X164:Y164"/>
    <mergeCell ref="Z164:AA164"/>
    <mergeCell ref="Z163:AA163"/>
    <mergeCell ref="AB163:AC163"/>
    <mergeCell ref="AD161:AE161"/>
    <mergeCell ref="AF161:AG161"/>
    <mergeCell ref="R161:S161"/>
    <mergeCell ref="T161:U161"/>
    <mergeCell ref="V161:W161"/>
    <mergeCell ref="X161:Y161"/>
    <mergeCell ref="AF162:AG162"/>
    <mergeCell ref="AH162:AI162"/>
    <mergeCell ref="AH161:AI161"/>
    <mergeCell ref="E162:G162"/>
    <mergeCell ref="J162:L162"/>
    <mergeCell ref="M162:O162"/>
    <mergeCell ref="P162:Q162"/>
    <mergeCell ref="R162:S162"/>
    <mergeCell ref="T162:U162"/>
    <mergeCell ref="V162:W162"/>
    <mergeCell ref="E159:G159"/>
    <mergeCell ref="J159:L159"/>
    <mergeCell ref="M159:O159"/>
    <mergeCell ref="P159:Q159"/>
    <mergeCell ref="AB162:AC162"/>
    <mergeCell ref="AD162:AE162"/>
    <mergeCell ref="X162:Y162"/>
    <mergeCell ref="Z162:AA162"/>
    <mergeCell ref="Z161:AA161"/>
    <mergeCell ref="AB161:AC161"/>
    <mergeCell ref="AD159:AE159"/>
    <mergeCell ref="AF159:AG159"/>
    <mergeCell ref="R159:S159"/>
    <mergeCell ref="T159:U159"/>
    <mergeCell ref="V159:W159"/>
    <mergeCell ref="X159:Y159"/>
    <mergeCell ref="AF160:AG160"/>
    <mergeCell ref="AH160:AI160"/>
    <mergeCell ref="AH159:AI159"/>
    <mergeCell ref="E160:G160"/>
    <mergeCell ref="J160:L160"/>
    <mergeCell ref="M160:O160"/>
    <mergeCell ref="P160:Q160"/>
    <mergeCell ref="R160:S160"/>
    <mergeCell ref="T160:U160"/>
    <mergeCell ref="V160:W160"/>
    <mergeCell ref="E157:G157"/>
    <mergeCell ref="J157:L157"/>
    <mergeCell ref="M157:O157"/>
    <mergeCell ref="P157:Q157"/>
    <mergeCell ref="AB160:AC160"/>
    <mergeCell ref="AD160:AE160"/>
    <mergeCell ref="X160:Y160"/>
    <mergeCell ref="Z160:AA160"/>
    <mergeCell ref="Z159:AA159"/>
    <mergeCell ref="AB159:AC159"/>
    <mergeCell ref="AD157:AE157"/>
    <mergeCell ref="AF157:AG157"/>
    <mergeCell ref="R157:S157"/>
    <mergeCell ref="T157:U157"/>
    <mergeCell ref="V157:W157"/>
    <mergeCell ref="X157:Y157"/>
    <mergeCell ref="AF158:AG158"/>
    <mergeCell ref="AH158:AI158"/>
    <mergeCell ref="AH157:AI157"/>
    <mergeCell ref="E158:G158"/>
    <mergeCell ref="J158:L158"/>
    <mergeCell ref="M158:O158"/>
    <mergeCell ref="P158:Q158"/>
    <mergeCell ref="R158:S158"/>
    <mergeCell ref="T158:U158"/>
    <mergeCell ref="V158:W158"/>
    <mergeCell ref="E154:F154"/>
    <mergeCell ref="J154:L154"/>
    <mergeCell ref="M154:O154"/>
    <mergeCell ref="P154:Q154"/>
    <mergeCell ref="AB158:AC158"/>
    <mergeCell ref="AD158:AE158"/>
    <mergeCell ref="X158:Y158"/>
    <mergeCell ref="Z158:AA158"/>
    <mergeCell ref="Z157:AA157"/>
    <mergeCell ref="AB157:AC157"/>
    <mergeCell ref="AD154:AE154"/>
    <mergeCell ref="AF154:AG154"/>
    <mergeCell ref="R154:S154"/>
    <mergeCell ref="T154:U154"/>
    <mergeCell ref="V154:W154"/>
    <mergeCell ref="X154:Y154"/>
    <mergeCell ref="AF155:AG155"/>
    <mergeCell ref="AH155:AI155"/>
    <mergeCell ref="AH154:AI154"/>
    <mergeCell ref="E155:F155"/>
    <mergeCell ref="J155:L155"/>
    <mergeCell ref="M155:O155"/>
    <mergeCell ref="P155:Q155"/>
    <mergeCell ref="R155:S155"/>
    <mergeCell ref="T155:U155"/>
    <mergeCell ref="V155:W155"/>
    <mergeCell ref="E152:F152"/>
    <mergeCell ref="J152:L152"/>
    <mergeCell ref="M152:O152"/>
    <mergeCell ref="P152:Q152"/>
    <mergeCell ref="AB155:AC155"/>
    <mergeCell ref="AD155:AE155"/>
    <mergeCell ref="X155:Y155"/>
    <mergeCell ref="Z155:AA155"/>
    <mergeCell ref="Z154:AA154"/>
    <mergeCell ref="AB154:AC154"/>
    <mergeCell ref="AD152:AE152"/>
    <mergeCell ref="AF152:AG152"/>
    <mergeCell ref="R152:S152"/>
    <mergeCell ref="T152:U152"/>
    <mergeCell ref="V152:W152"/>
    <mergeCell ref="X152:Y152"/>
    <mergeCell ref="AF153:AG153"/>
    <mergeCell ref="AH153:AI153"/>
    <mergeCell ref="AH152:AI152"/>
    <mergeCell ref="E153:F153"/>
    <mergeCell ref="J153:L153"/>
    <mergeCell ref="M153:O153"/>
    <mergeCell ref="P153:Q153"/>
    <mergeCell ref="R153:S153"/>
    <mergeCell ref="T153:U153"/>
    <mergeCell ref="V153:W153"/>
    <mergeCell ref="E150:F150"/>
    <mergeCell ref="J150:L150"/>
    <mergeCell ref="M150:O150"/>
    <mergeCell ref="P150:Q150"/>
    <mergeCell ref="AB153:AC153"/>
    <mergeCell ref="AD153:AE153"/>
    <mergeCell ref="X153:Y153"/>
    <mergeCell ref="Z153:AA153"/>
    <mergeCell ref="Z152:AA152"/>
    <mergeCell ref="AB152:AC152"/>
    <mergeCell ref="AD150:AE150"/>
    <mergeCell ref="AF150:AG150"/>
    <mergeCell ref="R150:S150"/>
    <mergeCell ref="T150:U150"/>
    <mergeCell ref="V150:W150"/>
    <mergeCell ref="X150:Y150"/>
    <mergeCell ref="AF151:AG151"/>
    <mergeCell ref="AH151:AI151"/>
    <mergeCell ref="AH150:AI150"/>
    <mergeCell ref="E151:F151"/>
    <mergeCell ref="J151:L151"/>
    <mergeCell ref="M151:O151"/>
    <mergeCell ref="P151:Q151"/>
    <mergeCell ref="R151:S151"/>
    <mergeCell ref="T151:U151"/>
    <mergeCell ref="V151:W151"/>
    <mergeCell ref="E148:F148"/>
    <mergeCell ref="J148:L148"/>
    <mergeCell ref="M148:O148"/>
    <mergeCell ref="P148:Q148"/>
    <mergeCell ref="AB151:AC151"/>
    <mergeCell ref="AD151:AE151"/>
    <mergeCell ref="X151:Y151"/>
    <mergeCell ref="Z151:AA151"/>
    <mergeCell ref="Z150:AA150"/>
    <mergeCell ref="AB150:AC150"/>
    <mergeCell ref="AD148:AE148"/>
    <mergeCell ref="AF148:AG148"/>
    <mergeCell ref="R148:S148"/>
    <mergeCell ref="T148:U148"/>
    <mergeCell ref="V148:W148"/>
    <mergeCell ref="X148:Y148"/>
    <mergeCell ref="AF149:AG149"/>
    <mergeCell ref="AH149:AI149"/>
    <mergeCell ref="AH148:AI148"/>
    <mergeCell ref="E149:F149"/>
    <mergeCell ref="J149:L149"/>
    <mergeCell ref="M149:O149"/>
    <mergeCell ref="P149:Q149"/>
    <mergeCell ref="R149:S149"/>
    <mergeCell ref="T149:U149"/>
    <mergeCell ref="V149:W149"/>
    <mergeCell ref="E146:F146"/>
    <mergeCell ref="J146:L146"/>
    <mergeCell ref="M146:O146"/>
    <mergeCell ref="P146:Q146"/>
    <mergeCell ref="AB149:AC149"/>
    <mergeCell ref="AD149:AE149"/>
    <mergeCell ref="X149:Y149"/>
    <mergeCell ref="Z149:AA149"/>
    <mergeCell ref="Z148:AA148"/>
    <mergeCell ref="AB148:AC148"/>
    <mergeCell ref="AD146:AE146"/>
    <mergeCell ref="AF146:AG146"/>
    <mergeCell ref="R146:S146"/>
    <mergeCell ref="T146:U146"/>
    <mergeCell ref="V146:W146"/>
    <mergeCell ref="X146:Y146"/>
    <mergeCell ref="AF147:AG147"/>
    <mergeCell ref="AH147:AI147"/>
    <mergeCell ref="AH146:AI146"/>
    <mergeCell ref="E147:F147"/>
    <mergeCell ref="J147:L147"/>
    <mergeCell ref="M147:O147"/>
    <mergeCell ref="P147:Q147"/>
    <mergeCell ref="R147:S147"/>
    <mergeCell ref="T147:U147"/>
    <mergeCell ref="V147:W147"/>
    <mergeCell ref="E144:F144"/>
    <mergeCell ref="J144:L144"/>
    <mergeCell ref="M144:O144"/>
    <mergeCell ref="P144:Q144"/>
    <mergeCell ref="AB147:AC147"/>
    <mergeCell ref="AD147:AE147"/>
    <mergeCell ref="X147:Y147"/>
    <mergeCell ref="Z147:AA147"/>
    <mergeCell ref="Z146:AA146"/>
    <mergeCell ref="AB146:AC146"/>
    <mergeCell ref="AD144:AE144"/>
    <mergeCell ref="AF144:AG144"/>
    <mergeCell ref="R144:S144"/>
    <mergeCell ref="T144:U144"/>
    <mergeCell ref="V144:W144"/>
    <mergeCell ref="X144:Y144"/>
    <mergeCell ref="AF145:AG145"/>
    <mergeCell ref="AH145:AI145"/>
    <mergeCell ref="AH144:AI144"/>
    <mergeCell ref="E145:F145"/>
    <mergeCell ref="J145:L145"/>
    <mergeCell ref="M145:O145"/>
    <mergeCell ref="P145:Q145"/>
    <mergeCell ref="R145:S145"/>
    <mergeCell ref="T145:U145"/>
    <mergeCell ref="V145:W145"/>
    <mergeCell ref="E142:F142"/>
    <mergeCell ref="J142:L142"/>
    <mergeCell ref="M142:O142"/>
    <mergeCell ref="P142:Q142"/>
    <mergeCell ref="AB145:AC145"/>
    <mergeCell ref="AD145:AE145"/>
    <mergeCell ref="X145:Y145"/>
    <mergeCell ref="Z145:AA145"/>
    <mergeCell ref="Z144:AA144"/>
    <mergeCell ref="AB144:AC144"/>
    <mergeCell ref="AD142:AE142"/>
    <mergeCell ref="AF142:AG142"/>
    <mergeCell ref="R142:S142"/>
    <mergeCell ref="T142:U142"/>
    <mergeCell ref="V142:W142"/>
    <mergeCell ref="X142:Y142"/>
    <mergeCell ref="AF143:AG143"/>
    <mergeCell ref="AH143:AI143"/>
    <mergeCell ref="AH142:AI142"/>
    <mergeCell ref="E143:F143"/>
    <mergeCell ref="J143:L143"/>
    <mergeCell ref="M143:O143"/>
    <mergeCell ref="P143:Q143"/>
    <mergeCell ref="R143:S143"/>
    <mergeCell ref="T143:U143"/>
    <mergeCell ref="V143:W143"/>
    <mergeCell ref="E139:F139"/>
    <mergeCell ref="J139:L139"/>
    <mergeCell ref="M139:O139"/>
    <mergeCell ref="P139:Q139"/>
    <mergeCell ref="AB143:AC143"/>
    <mergeCell ref="AD143:AE143"/>
    <mergeCell ref="X143:Y143"/>
    <mergeCell ref="Z143:AA143"/>
    <mergeCell ref="Z142:AA142"/>
    <mergeCell ref="AB142:AC142"/>
    <mergeCell ref="AD139:AE139"/>
    <mergeCell ref="AF139:AG139"/>
    <mergeCell ref="R139:S139"/>
    <mergeCell ref="T139:U139"/>
    <mergeCell ref="V139:W139"/>
    <mergeCell ref="X139:Y139"/>
    <mergeCell ref="AF140:AG140"/>
    <mergeCell ref="AH140:AI140"/>
    <mergeCell ref="AH139:AI139"/>
    <mergeCell ref="E140:F140"/>
    <mergeCell ref="J140:L140"/>
    <mergeCell ref="M140:O140"/>
    <mergeCell ref="P140:Q140"/>
    <mergeCell ref="R140:S140"/>
    <mergeCell ref="T140:U140"/>
    <mergeCell ref="V140:W140"/>
    <mergeCell ref="E137:F137"/>
    <mergeCell ref="J137:L137"/>
    <mergeCell ref="M137:O137"/>
    <mergeCell ref="P137:Q137"/>
    <mergeCell ref="AB140:AC140"/>
    <mergeCell ref="AD140:AE140"/>
    <mergeCell ref="X140:Y140"/>
    <mergeCell ref="Z140:AA140"/>
    <mergeCell ref="Z139:AA139"/>
    <mergeCell ref="AB139:AC139"/>
    <mergeCell ref="AD137:AE137"/>
    <mergeCell ref="AF137:AG137"/>
    <mergeCell ref="R137:S137"/>
    <mergeCell ref="T137:U137"/>
    <mergeCell ref="V137:W137"/>
    <mergeCell ref="X137:Y137"/>
    <mergeCell ref="AF138:AG138"/>
    <mergeCell ref="AH138:AI138"/>
    <mergeCell ref="AH137:AI137"/>
    <mergeCell ref="E138:F138"/>
    <mergeCell ref="J138:L138"/>
    <mergeCell ref="M138:O138"/>
    <mergeCell ref="P138:Q138"/>
    <mergeCell ref="R138:S138"/>
    <mergeCell ref="T138:U138"/>
    <mergeCell ref="V138:W138"/>
    <mergeCell ref="E134:F134"/>
    <mergeCell ref="J134:L134"/>
    <mergeCell ref="M134:O134"/>
    <mergeCell ref="P134:Q134"/>
    <mergeCell ref="AB138:AC138"/>
    <mergeCell ref="AD138:AE138"/>
    <mergeCell ref="X138:Y138"/>
    <mergeCell ref="Z138:AA138"/>
    <mergeCell ref="Z137:AA137"/>
    <mergeCell ref="AB137:AC137"/>
    <mergeCell ref="AD134:AE134"/>
    <mergeCell ref="AF134:AG134"/>
    <mergeCell ref="R134:S134"/>
    <mergeCell ref="T134:U134"/>
    <mergeCell ref="V134:W134"/>
    <mergeCell ref="X134:Y134"/>
    <mergeCell ref="R135:S135"/>
    <mergeCell ref="T135:U135"/>
    <mergeCell ref="V135:W135"/>
    <mergeCell ref="X135:Y135"/>
    <mergeCell ref="Z134:AA134"/>
    <mergeCell ref="AB134:AC134"/>
    <mergeCell ref="Z135:AA135"/>
    <mergeCell ref="AB135:AC135"/>
    <mergeCell ref="AD135:AE135"/>
    <mergeCell ref="AF135:AG135"/>
    <mergeCell ref="AH134:AI134"/>
    <mergeCell ref="B135:C135"/>
    <mergeCell ref="E135:G135"/>
    <mergeCell ref="J135:L135"/>
    <mergeCell ref="M135:O135"/>
    <mergeCell ref="P135:Q135"/>
    <mergeCell ref="AF131:AG131"/>
    <mergeCell ref="AH131:AI131"/>
    <mergeCell ref="AH135:AI135"/>
    <mergeCell ref="E131:F131"/>
    <mergeCell ref="J131:L131"/>
    <mergeCell ref="M131:O131"/>
    <mergeCell ref="P131:Q131"/>
    <mergeCell ref="R131:S131"/>
    <mergeCell ref="T131:U131"/>
    <mergeCell ref="V131:W131"/>
    <mergeCell ref="E133:F133"/>
    <mergeCell ref="J133:L133"/>
    <mergeCell ref="M133:O133"/>
    <mergeCell ref="P133:Q133"/>
    <mergeCell ref="AB131:AC131"/>
    <mergeCell ref="AD131:AE131"/>
    <mergeCell ref="X131:Y131"/>
    <mergeCell ref="Z131:AA131"/>
    <mergeCell ref="Z133:AA133"/>
    <mergeCell ref="AB133:AC133"/>
    <mergeCell ref="AD133:AE133"/>
    <mergeCell ref="AF133:AG133"/>
    <mergeCell ref="R133:S133"/>
    <mergeCell ref="T133:U133"/>
    <mergeCell ref="V133:W133"/>
    <mergeCell ref="X133:Y133"/>
    <mergeCell ref="AF129:AG129"/>
    <mergeCell ref="AH129:AI129"/>
    <mergeCell ref="AH133:AI133"/>
    <mergeCell ref="E129:F129"/>
    <mergeCell ref="J129:L129"/>
    <mergeCell ref="M129:O129"/>
    <mergeCell ref="P129:Q129"/>
    <mergeCell ref="R129:S129"/>
    <mergeCell ref="T129:U129"/>
    <mergeCell ref="V129:W129"/>
    <mergeCell ref="B130:C130"/>
    <mergeCell ref="E130:G130"/>
    <mergeCell ref="J130:L130"/>
    <mergeCell ref="M130:O130"/>
    <mergeCell ref="AB129:AC129"/>
    <mergeCell ref="AD129:AE129"/>
    <mergeCell ref="X129:Y129"/>
    <mergeCell ref="Z129:AA129"/>
    <mergeCell ref="X130:Y130"/>
    <mergeCell ref="Z130:AA130"/>
    <mergeCell ref="AB130:AC130"/>
    <mergeCell ref="AD130:AE130"/>
    <mergeCell ref="P130:Q130"/>
    <mergeCell ref="R130:S130"/>
    <mergeCell ref="T130:U130"/>
    <mergeCell ref="V130:W130"/>
    <mergeCell ref="AD125:AE125"/>
    <mergeCell ref="AF125:AG125"/>
    <mergeCell ref="AF130:AG130"/>
    <mergeCell ref="AH130:AI130"/>
    <mergeCell ref="E125:F125"/>
    <mergeCell ref="J125:L125"/>
    <mergeCell ref="M125:O125"/>
    <mergeCell ref="P125:Q125"/>
    <mergeCell ref="R125:S125"/>
    <mergeCell ref="T125:U125"/>
    <mergeCell ref="T128:U128"/>
    <mergeCell ref="V128:W128"/>
    <mergeCell ref="X128:Y128"/>
    <mergeCell ref="Z128:AA128"/>
    <mergeCell ref="Z125:AA125"/>
    <mergeCell ref="AB125:AC125"/>
    <mergeCell ref="V125:W125"/>
    <mergeCell ref="X125:Y125"/>
    <mergeCell ref="AB128:AC128"/>
    <mergeCell ref="AD128:AE128"/>
    <mergeCell ref="AF128:AG128"/>
    <mergeCell ref="AH128:AI128"/>
    <mergeCell ref="AH125:AI125"/>
    <mergeCell ref="E128:F128"/>
    <mergeCell ref="J128:L128"/>
    <mergeCell ref="M128:O128"/>
    <mergeCell ref="P128:Q128"/>
    <mergeCell ref="R128:S128"/>
    <mergeCell ref="P122:Q122"/>
    <mergeCell ref="R122:S122"/>
    <mergeCell ref="T122:U122"/>
    <mergeCell ref="V122:W122"/>
    <mergeCell ref="B122:C122"/>
    <mergeCell ref="E122:G122"/>
    <mergeCell ref="J122:L122"/>
    <mergeCell ref="M122:O122"/>
    <mergeCell ref="T123:U123"/>
    <mergeCell ref="V123:W123"/>
    <mergeCell ref="X122:Y122"/>
    <mergeCell ref="Z122:AA122"/>
    <mergeCell ref="AB122:AC122"/>
    <mergeCell ref="AD122:AE122"/>
    <mergeCell ref="B123:C123"/>
    <mergeCell ref="E123:G123"/>
    <mergeCell ref="J123:L123"/>
    <mergeCell ref="M123:O123"/>
    <mergeCell ref="P123:Q123"/>
    <mergeCell ref="R123:S123"/>
    <mergeCell ref="X123:Y123"/>
    <mergeCell ref="Z123:AA123"/>
    <mergeCell ref="AB123:AC123"/>
    <mergeCell ref="AD123:AE123"/>
    <mergeCell ref="AF122:AG122"/>
    <mergeCell ref="AH122:AI122"/>
    <mergeCell ref="AF123:AG123"/>
    <mergeCell ref="AH123:AI123"/>
    <mergeCell ref="B120:C120"/>
    <mergeCell ref="E120:G120"/>
    <mergeCell ref="J120:L120"/>
    <mergeCell ref="M120:O120"/>
    <mergeCell ref="P120:Q120"/>
    <mergeCell ref="R120:S120"/>
    <mergeCell ref="T120:U120"/>
    <mergeCell ref="V120:W120"/>
    <mergeCell ref="T121:U121"/>
    <mergeCell ref="V121:W121"/>
    <mergeCell ref="X120:Y120"/>
    <mergeCell ref="Z120:AA120"/>
    <mergeCell ref="AB120:AC120"/>
    <mergeCell ref="AD120:AE120"/>
    <mergeCell ref="B121:C121"/>
    <mergeCell ref="E121:G121"/>
    <mergeCell ref="J121:L121"/>
    <mergeCell ref="M121:O121"/>
    <mergeCell ref="P121:Q121"/>
    <mergeCell ref="R121:S121"/>
    <mergeCell ref="X121:Y121"/>
    <mergeCell ref="Z121:AA121"/>
    <mergeCell ref="AB121:AC121"/>
    <mergeCell ref="AD121:AE121"/>
    <mergeCell ref="AF120:AG120"/>
    <mergeCell ref="AH120:AI120"/>
    <mergeCell ref="AF121:AG121"/>
    <mergeCell ref="AH121:AI121"/>
    <mergeCell ref="B118:C118"/>
    <mergeCell ref="E118:G118"/>
    <mergeCell ref="J118:L118"/>
    <mergeCell ref="M118:O118"/>
    <mergeCell ref="P118:Q118"/>
    <mergeCell ref="R118:S118"/>
    <mergeCell ref="T118:U118"/>
    <mergeCell ref="V118:W118"/>
    <mergeCell ref="T119:U119"/>
    <mergeCell ref="V119:W119"/>
    <mergeCell ref="X118:Y118"/>
    <mergeCell ref="Z118:AA118"/>
    <mergeCell ref="AB118:AC118"/>
    <mergeCell ref="AD118:AE118"/>
    <mergeCell ref="B119:C119"/>
    <mergeCell ref="E119:G119"/>
    <mergeCell ref="J119:L119"/>
    <mergeCell ref="M119:O119"/>
    <mergeCell ref="P119:Q119"/>
    <mergeCell ref="R119:S119"/>
    <mergeCell ref="X119:Y119"/>
    <mergeCell ref="Z119:AA119"/>
    <mergeCell ref="AB119:AC119"/>
    <mergeCell ref="AD119:AE119"/>
    <mergeCell ref="AF118:AG118"/>
    <mergeCell ref="AH118:AI118"/>
    <mergeCell ref="AF119:AG119"/>
    <mergeCell ref="AH119:AI119"/>
    <mergeCell ref="B116:C116"/>
    <mergeCell ref="E116:G116"/>
    <mergeCell ref="J116:L116"/>
    <mergeCell ref="M116:O116"/>
    <mergeCell ref="P116:Q116"/>
    <mergeCell ref="R116:S116"/>
    <mergeCell ref="T116:U116"/>
    <mergeCell ref="V116:W116"/>
    <mergeCell ref="T117:U117"/>
    <mergeCell ref="V117:W117"/>
    <mergeCell ref="X116:Y116"/>
    <mergeCell ref="Z116:AA116"/>
    <mergeCell ref="AB116:AC116"/>
    <mergeCell ref="AD116:AE116"/>
    <mergeCell ref="B117:C117"/>
    <mergeCell ref="E117:G117"/>
    <mergeCell ref="J117:L117"/>
    <mergeCell ref="M117:O117"/>
    <mergeCell ref="P117:Q117"/>
    <mergeCell ref="R117:S117"/>
    <mergeCell ref="X117:Y117"/>
    <mergeCell ref="Z117:AA117"/>
    <mergeCell ref="AB117:AC117"/>
    <mergeCell ref="AD117:AE117"/>
    <mergeCell ref="AF116:AG116"/>
    <mergeCell ref="AH116:AI116"/>
    <mergeCell ref="AF117:AG117"/>
    <mergeCell ref="AH117:AI117"/>
    <mergeCell ref="B114:C114"/>
    <mergeCell ref="E114:G114"/>
    <mergeCell ref="J114:L114"/>
    <mergeCell ref="M114:O114"/>
    <mergeCell ref="P114:Q114"/>
    <mergeCell ref="R114:S114"/>
    <mergeCell ref="T114:U114"/>
    <mergeCell ref="V114:W114"/>
    <mergeCell ref="T115:U115"/>
    <mergeCell ref="V115:W115"/>
    <mergeCell ref="X114:Y114"/>
    <mergeCell ref="Z114:AA114"/>
    <mergeCell ref="AB114:AC114"/>
    <mergeCell ref="AD114:AE114"/>
    <mergeCell ref="B115:C115"/>
    <mergeCell ref="E115:G115"/>
    <mergeCell ref="J115:L115"/>
    <mergeCell ref="M115:O115"/>
    <mergeCell ref="P115:Q115"/>
    <mergeCell ref="R115:S115"/>
    <mergeCell ref="X115:Y115"/>
    <mergeCell ref="Z115:AA115"/>
    <mergeCell ref="AB115:AC115"/>
    <mergeCell ref="AD115:AE115"/>
    <mergeCell ref="AF114:AG114"/>
    <mergeCell ref="AH114:AI114"/>
    <mergeCell ref="AF115:AG115"/>
    <mergeCell ref="AH115:AI115"/>
    <mergeCell ref="B112:C112"/>
    <mergeCell ref="E112:G112"/>
    <mergeCell ref="J112:L112"/>
    <mergeCell ref="M112:O112"/>
    <mergeCell ref="P112:Q112"/>
    <mergeCell ref="R112:S112"/>
    <mergeCell ref="T112:U112"/>
    <mergeCell ref="V112:W112"/>
    <mergeCell ref="T113:U113"/>
    <mergeCell ref="V113:W113"/>
    <mergeCell ref="X112:Y112"/>
    <mergeCell ref="Z112:AA112"/>
    <mergeCell ref="AB112:AC112"/>
    <mergeCell ref="AD112:AE112"/>
    <mergeCell ref="B113:C113"/>
    <mergeCell ref="E113:G113"/>
    <mergeCell ref="J113:L113"/>
    <mergeCell ref="M113:O113"/>
    <mergeCell ref="P113:Q113"/>
    <mergeCell ref="R113:S113"/>
    <mergeCell ref="X113:Y113"/>
    <mergeCell ref="Z113:AA113"/>
    <mergeCell ref="AB113:AC113"/>
    <mergeCell ref="AD113:AE113"/>
    <mergeCell ref="AF112:AG112"/>
    <mergeCell ref="AH112:AI112"/>
    <mergeCell ref="AF113:AG113"/>
    <mergeCell ref="AH113:AI113"/>
    <mergeCell ref="B110:C110"/>
    <mergeCell ref="E110:G110"/>
    <mergeCell ref="J110:L110"/>
    <mergeCell ref="M110:O110"/>
    <mergeCell ref="P110:Q110"/>
    <mergeCell ref="R110:S110"/>
    <mergeCell ref="T110:U110"/>
    <mergeCell ref="V110:W110"/>
    <mergeCell ref="T111:U111"/>
    <mergeCell ref="V111:W111"/>
    <mergeCell ref="X110:Y110"/>
    <mergeCell ref="Z110:AA110"/>
    <mergeCell ref="AB110:AC110"/>
    <mergeCell ref="AD110:AE110"/>
    <mergeCell ref="B111:C111"/>
    <mergeCell ref="E111:G111"/>
    <mergeCell ref="J111:L111"/>
    <mergeCell ref="M111:O111"/>
    <mergeCell ref="P111:Q111"/>
    <mergeCell ref="R111:S111"/>
    <mergeCell ref="X111:Y111"/>
    <mergeCell ref="Z111:AA111"/>
    <mergeCell ref="AB111:AC111"/>
    <mergeCell ref="AD111:AE111"/>
    <mergeCell ref="AF110:AG110"/>
    <mergeCell ref="AH110:AI110"/>
    <mergeCell ref="AF111:AG111"/>
    <mergeCell ref="AH111:AI111"/>
    <mergeCell ref="B108:C108"/>
    <mergeCell ref="E108:G108"/>
    <mergeCell ref="J108:L108"/>
    <mergeCell ref="M108:O108"/>
    <mergeCell ref="P108:Q108"/>
    <mergeCell ref="R108:S108"/>
    <mergeCell ref="T108:U108"/>
    <mergeCell ref="V108:W108"/>
    <mergeCell ref="T109:U109"/>
    <mergeCell ref="V109:W109"/>
    <mergeCell ref="X108:Y108"/>
    <mergeCell ref="Z108:AA108"/>
    <mergeCell ref="AB108:AC108"/>
    <mergeCell ref="AD108:AE108"/>
    <mergeCell ref="B109:C109"/>
    <mergeCell ref="E109:G109"/>
    <mergeCell ref="J109:L109"/>
    <mergeCell ref="M109:O109"/>
    <mergeCell ref="P109:Q109"/>
    <mergeCell ref="R109:S109"/>
    <mergeCell ref="X109:Y109"/>
    <mergeCell ref="Z109:AA109"/>
    <mergeCell ref="AB109:AC109"/>
    <mergeCell ref="AD109:AE109"/>
    <mergeCell ref="AF108:AG108"/>
    <mergeCell ref="AH108:AI108"/>
    <mergeCell ref="AF109:AG109"/>
    <mergeCell ref="AH109:AI109"/>
    <mergeCell ref="B106:C106"/>
    <mergeCell ref="E106:G106"/>
    <mergeCell ref="J106:L106"/>
    <mergeCell ref="M106:O106"/>
    <mergeCell ref="P106:Q106"/>
    <mergeCell ref="R106:S106"/>
    <mergeCell ref="T106:U106"/>
    <mergeCell ref="V106:W106"/>
    <mergeCell ref="T107:U107"/>
    <mergeCell ref="V107:W107"/>
    <mergeCell ref="X106:Y106"/>
    <mergeCell ref="Z106:AA106"/>
    <mergeCell ref="AB106:AC106"/>
    <mergeCell ref="AD106:AE106"/>
    <mergeCell ref="B107:C107"/>
    <mergeCell ref="E107:G107"/>
    <mergeCell ref="J107:L107"/>
    <mergeCell ref="M107:O107"/>
    <mergeCell ref="P107:Q107"/>
    <mergeCell ref="R107:S107"/>
    <mergeCell ref="X107:Y107"/>
    <mergeCell ref="Z107:AA107"/>
    <mergeCell ref="AB107:AC107"/>
    <mergeCell ref="AD107:AE107"/>
    <mergeCell ref="AF106:AG106"/>
    <mergeCell ref="AH106:AI106"/>
    <mergeCell ref="AF107:AG107"/>
    <mergeCell ref="AH107:AI107"/>
    <mergeCell ref="B104:C104"/>
    <mergeCell ref="E104:G104"/>
    <mergeCell ref="J104:L104"/>
    <mergeCell ref="M104:O104"/>
    <mergeCell ref="P104:Q104"/>
    <mergeCell ref="R104:S104"/>
    <mergeCell ref="T104:U104"/>
    <mergeCell ref="V104:W104"/>
    <mergeCell ref="T105:U105"/>
    <mergeCell ref="V105:W105"/>
    <mergeCell ref="X104:Y104"/>
    <mergeCell ref="Z104:AA104"/>
    <mergeCell ref="AB104:AC104"/>
    <mergeCell ref="AD104:AE104"/>
    <mergeCell ref="B105:C105"/>
    <mergeCell ref="E105:G105"/>
    <mergeCell ref="J105:L105"/>
    <mergeCell ref="M105:O105"/>
    <mergeCell ref="P105:Q105"/>
    <mergeCell ref="R105:S105"/>
    <mergeCell ref="X105:Y105"/>
    <mergeCell ref="Z105:AA105"/>
    <mergeCell ref="AB105:AC105"/>
    <mergeCell ref="AD105:AE105"/>
    <mergeCell ref="AF104:AG104"/>
    <mergeCell ref="AH104:AI104"/>
    <mergeCell ref="AF105:AG105"/>
    <mergeCell ref="AH105:AI105"/>
    <mergeCell ref="B101:C101"/>
    <mergeCell ref="E101:G101"/>
    <mergeCell ref="J101:L101"/>
    <mergeCell ref="M101:O101"/>
    <mergeCell ref="P101:Q101"/>
    <mergeCell ref="R101:S101"/>
    <mergeCell ref="T101:U101"/>
    <mergeCell ref="V101:W101"/>
    <mergeCell ref="T103:U103"/>
    <mergeCell ref="V103:W103"/>
    <mergeCell ref="X101:Y101"/>
    <mergeCell ref="Z101:AA101"/>
    <mergeCell ref="AB101:AC101"/>
    <mergeCell ref="AD101:AE101"/>
    <mergeCell ref="B103:C103"/>
    <mergeCell ref="E103:G103"/>
    <mergeCell ref="J103:L103"/>
    <mergeCell ref="M103:O103"/>
    <mergeCell ref="P103:Q103"/>
    <mergeCell ref="R103:S103"/>
    <mergeCell ref="X103:Y103"/>
    <mergeCell ref="Z103:AA103"/>
    <mergeCell ref="AB103:AC103"/>
    <mergeCell ref="AD103:AE103"/>
    <mergeCell ref="AF101:AG101"/>
    <mergeCell ref="AH101:AI101"/>
    <mergeCell ref="AD98:AE98"/>
    <mergeCell ref="AF98:AG98"/>
    <mergeCell ref="AF103:AG103"/>
    <mergeCell ref="AH103:AI103"/>
    <mergeCell ref="E98:G98"/>
    <mergeCell ref="J98:L98"/>
    <mergeCell ref="M98:O98"/>
    <mergeCell ref="P98:Q98"/>
    <mergeCell ref="R98:S98"/>
    <mergeCell ref="T98:U98"/>
    <mergeCell ref="R100:S100"/>
    <mergeCell ref="T100:U100"/>
    <mergeCell ref="V100:W100"/>
    <mergeCell ref="X100:Y100"/>
    <mergeCell ref="Z98:AA98"/>
    <mergeCell ref="AB98:AC98"/>
    <mergeCell ref="V98:W98"/>
    <mergeCell ref="X98:Y98"/>
    <mergeCell ref="Z100:AA100"/>
    <mergeCell ref="AB100:AC100"/>
    <mergeCell ref="AD100:AE100"/>
    <mergeCell ref="AF100:AG100"/>
    <mergeCell ref="AH98:AI98"/>
    <mergeCell ref="B100:C100"/>
    <mergeCell ref="E100:G100"/>
    <mergeCell ref="J100:L100"/>
    <mergeCell ref="M100:O100"/>
    <mergeCell ref="P100:Q100"/>
    <mergeCell ref="AF96:AG96"/>
    <mergeCell ref="AH96:AI96"/>
    <mergeCell ref="AH100:AI100"/>
    <mergeCell ref="E96:G96"/>
    <mergeCell ref="J96:L96"/>
    <mergeCell ref="M96:O96"/>
    <mergeCell ref="P96:Q96"/>
    <mergeCell ref="R96:S96"/>
    <mergeCell ref="T96:U96"/>
    <mergeCell ref="V96:W96"/>
    <mergeCell ref="E97:G97"/>
    <mergeCell ref="J97:L97"/>
    <mergeCell ref="M97:O97"/>
    <mergeCell ref="P97:Q97"/>
    <mergeCell ref="AB96:AC96"/>
    <mergeCell ref="AD96:AE96"/>
    <mergeCell ref="X96:Y96"/>
    <mergeCell ref="Z96:AA96"/>
    <mergeCell ref="Z97:AA97"/>
    <mergeCell ref="AB97:AC97"/>
    <mergeCell ref="AD97:AE97"/>
    <mergeCell ref="AF97:AG97"/>
    <mergeCell ref="R97:S97"/>
    <mergeCell ref="T97:U97"/>
    <mergeCell ref="V97:W97"/>
    <mergeCell ref="X97:Y97"/>
    <mergeCell ref="AF94:AG94"/>
    <mergeCell ref="AH94:AI94"/>
    <mergeCell ref="AH97:AI97"/>
    <mergeCell ref="E94:G94"/>
    <mergeCell ref="J94:L94"/>
    <mergeCell ref="M94:O94"/>
    <mergeCell ref="P94:Q94"/>
    <mergeCell ref="R94:S94"/>
    <mergeCell ref="T94:U94"/>
    <mergeCell ref="V94:W94"/>
    <mergeCell ref="E95:G95"/>
    <mergeCell ref="J95:L95"/>
    <mergeCell ref="M95:O95"/>
    <mergeCell ref="P95:Q95"/>
    <mergeCell ref="AB94:AC94"/>
    <mergeCell ref="AD94:AE94"/>
    <mergeCell ref="X94:Y94"/>
    <mergeCell ref="Z94:AA94"/>
    <mergeCell ref="Z95:AA95"/>
    <mergeCell ref="AB95:AC95"/>
    <mergeCell ref="AD95:AE95"/>
    <mergeCell ref="AF95:AG95"/>
    <mergeCell ref="R95:S95"/>
    <mergeCell ref="T95:U95"/>
    <mergeCell ref="V95:W95"/>
    <mergeCell ref="X95:Y95"/>
    <mergeCell ref="AF92:AG92"/>
    <mergeCell ref="AH92:AI92"/>
    <mergeCell ref="AH95:AI95"/>
    <mergeCell ref="E92:G92"/>
    <mergeCell ref="J92:L92"/>
    <mergeCell ref="M92:O92"/>
    <mergeCell ref="P92:Q92"/>
    <mergeCell ref="R92:S92"/>
    <mergeCell ref="T92:U92"/>
    <mergeCell ref="V92:W92"/>
    <mergeCell ref="E93:G93"/>
    <mergeCell ref="J93:L93"/>
    <mergeCell ref="M93:O93"/>
    <mergeCell ref="P93:Q93"/>
    <mergeCell ref="AB92:AC92"/>
    <mergeCell ref="AD92:AE92"/>
    <mergeCell ref="X92:Y92"/>
    <mergeCell ref="Z92:AA92"/>
    <mergeCell ref="Z93:AA93"/>
    <mergeCell ref="AB93:AC93"/>
    <mergeCell ref="AD93:AE93"/>
    <mergeCell ref="AF93:AG93"/>
    <mergeCell ref="R93:S93"/>
    <mergeCell ref="T93:U93"/>
    <mergeCell ref="V93:W93"/>
    <mergeCell ref="X93:Y93"/>
    <mergeCell ref="AF90:AG90"/>
    <mergeCell ref="AH90:AI90"/>
    <mergeCell ref="AH93:AI93"/>
    <mergeCell ref="E90:G90"/>
    <mergeCell ref="J90:L90"/>
    <mergeCell ref="M90:O90"/>
    <mergeCell ref="P90:Q90"/>
    <mergeCell ref="R90:S90"/>
    <mergeCell ref="T90:U90"/>
    <mergeCell ref="V90:W90"/>
    <mergeCell ref="E91:G91"/>
    <mergeCell ref="J91:L91"/>
    <mergeCell ref="M91:O91"/>
    <mergeCell ref="P91:Q91"/>
    <mergeCell ref="AB90:AC90"/>
    <mergeCell ref="AD90:AE90"/>
    <mergeCell ref="X90:Y90"/>
    <mergeCell ref="Z90:AA90"/>
    <mergeCell ref="Z91:AA91"/>
    <mergeCell ref="AB91:AC91"/>
    <mergeCell ref="AD91:AE91"/>
    <mergeCell ref="AF91:AG91"/>
    <mergeCell ref="R91:S91"/>
    <mergeCell ref="T91:U91"/>
    <mergeCell ref="V91:W91"/>
    <mergeCell ref="X91:Y91"/>
    <mergeCell ref="AF88:AG88"/>
    <mergeCell ref="AH88:AI88"/>
    <mergeCell ref="AH91:AI91"/>
    <mergeCell ref="E88:G88"/>
    <mergeCell ref="J88:L88"/>
    <mergeCell ref="M88:O88"/>
    <mergeCell ref="P88:Q88"/>
    <mergeCell ref="R88:S88"/>
    <mergeCell ref="T88:U88"/>
    <mergeCell ref="V88:W88"/>
    <mergeCell ref="E89:G89"/>
    <mergeCell ref="J89:L89"/>
    <mergeCell ref="M89:O89"/>
    <mergeCell ref="P89:Q89"/>
    <mergeCell ref="AB88:AC88"/>
    <mergeCell ref="AD88:AE88"/>
    <mergeCell ref="X88:Y88"/>
    <mergeCell ref="Z88:AA88"/>
    <mergeCell ref="Z89:AA89"/>
    <mergeCell ref="AB89:AC89"/>
    <mergeCell ref="AD89:AE89"/>
    <mergeCell ref="AF89:AG89"/>
    <mergeCell ref="R89:S89"/>
    <mergeCell ref="T89:U89"/>
    <mergeCell ref="V89:W89"/>
    <mergeCell ref="X89:Y89"/>
    <mergeCell ref="AF86:AG86"/>
    <mergeCell ref="AH86:AI86"/>
    <mergeCell ref="AH89:AI89"/>
    <mergeCell ref="E86:G86"/>
    <mergeCell ref="J86:L86"/>
    <mergeCell ref="M86:O86"/>
    <mergeCell ref="P86:Q86"/>
    <mergeCell ref="R86:S86"/>
    <mergeCell ref="T86:U86"/>
    <mergeCell ref="V86:W86"/>
    <mergeCell ref="E87:G87"/>
    <mergeCell ref="J87:L87"/>
    <mergeCell ref="M87:O87"/>
    <mergeCell ref="P87:Q87"/>
    <mergeCell ref="AB86:AC86"/>
    <mergeCell ref="AD86:AE86"/>
    <mergeCell ref="X86:Y86"/>
    <mergeCell ref="Z86:AA86"/>
    <mergeCell ref="Z87:AA87"/>
    <mergeCell ref="AB87:AC87"/>
    <mergeCell ref="AD87:AE87"/>
    <mergeCell ref="AF87:AG87"/>
    <mergeCell ref="R87:S87"/>
    <mergeCell ref="T87:U87"/>
    <mergeCell ref="V87:W87"/>
    <mergeCell ref="X87:Y87"/>
    <mergeCell ref="AF84:AG84"/>
    <mergeCell ref="AH84:AI84"/>
    <mergeCell ref="AH87:AI87"/>
    <mergeCell ref="E84:G84"/>
    <mergeCell ref="J84:L84"/>
    <mergeCell ref="M84:O84"/>
    <mergeCell ref="P84:Q84"/>
    <mergeCell ref="R84:S84"/>
    <mergeCell ref="T84:U84"/>
    <mergeCell ref="V84:W84"/>
    <mergeCell ref="E85:G85"/>
    <mergeCell ref="J85:L85"/>
    <mergeCell ref="M85:O85"/>
    <mergeCell ref="P85:Q85"/>
    <mergeCell ref="AB84:AC84"/>
    <mergeCell ref="AD84:AE84"/>
    <mergeCell ref="X84:Y84"/>
    <mergeCell ref="Z84:AA84"/>
    <mergeCell ref="Z85:AA85"/>
    <mergeCell ref="AB85:AC85"/>
    <mergeCell ref="AD85:AE85"/>
    <mergeCell ref="AF85:AG85"/>
    <mergeCell ref="R85:S85"/>
    <mergeCell ref="T85:U85"/>
    <mergeCell ref="V85:W85"/>
    <mergeCell ref="X85:Y85"/>
    <mergeCell ref="AF82:AG82"/>
    <mergeCell ref="AH82:AI82"/>
    <mergeCell ref="AH85:AI85"/>
    <mergeCell ref="E82:G82"/>
    <mergeCell ref="J82:L82"/>
    <mergeCell ref="M82:O82"/>
    <mergeCell ref="P82:Q82"/>
    <mergeCell ref="R82:S82"/>
    <mergeCell ref="T82:U82"/>
    <mergeCell ref="V82:W82"/>
    <mergeCell ref="E83:G83"/>
    <mergeCell ref="J83:L83"/>
    <mergeCell ref="M83:O83"/>
    <mergeCell ref="P83:Q83"/>
    <mergeCell ref="AB82:AC82"/>
    <mergeCell ref="AD82:AE82"/>
    <mergeCell ref="X82:Y82"/>
    <mergeCell ref="Z82:AA82"/>
    <mergeCell ref="Z83:AA83"/>
    <mergeCell ref="AB83:AC83"/>
    <mergeCell ref="AD83:AE83"/>
    <mergeCell ref="AF83:AG83"/>
    <mergeCell ref="R83:S83"/>
    <mergeCell ref="T83:U83"/>
    <mergeCell ref="V83:W83"/>
    <mergeCell ref="X83:Y83"/>
    <mergeCell ref="AF80:AG80"/>
    <mergeCell ref="AH80:AI80"/>
    <mergeCell ref="AH83:AI83"/>
    <mergeCell ref="E80:G80"/>
    <mergeCell ref="J80:L80"/>
    <mergeCell ref="M80:O80"/>
    <mergeCell ref="P80:Q80"/>
    <mergeCell ref="R80:S80"/>
    <mergeCell ref="T80:U80"/>
    <mergeCell ref="V80:W80"/>
    <mergeCell ref="E81:G81"/>
    <mergeCell ref="J81:L81"/>
    <mergeCell ref="M81:O81"/>
    <mergeCell ref="P81:Q81"/>
    <mergeCell ref="AB80:AC80"/>
    <mergeCell ref="AD80:AE80"/>
    <mergeCell ref="X80:Y80"/>
    <mergeCell ref="Z80:AA80"/>
    <mergeCell ref="Z81:AA81"/>
    <mergeCell ref="AB81:AC81"/>
    <mergeCell ref="AD81:AE81"/>
    <mergeCell ref="AF81:AG81"/>
    <mergeCell ref="R81:S81"/>
    <mergeCell ref="T81:U81"/>
    <mergeCell ref="V81:W81"/>
    <mergeCell ref="X81:Y81"/>
    <mergeCell ref="AF78:AG78"/>
    <mergeCell ref="AH78:AI78"/>
    <mergeCell ref="AH81:AI81"/>
    <mergeCell ref="E78:G78"/>
    <mergeCell ref="J78:L78"/>
    <mergeCell ref="M78:O78"/>
    <mergeCell ref="P78:Q78"/>
    <mergeCell ref="R78:S78"/>
    <mergeCell ref="T78:U78"/>
    <mergeCell ref="V78:W78"/>
    <mergeCell ref="E79:G79"/>
    <mergeCell ref="J79:L79"/>
    <mergeCell ref="M79:O79"/>
    <mergeCell ref="P79:Q79"/>
    <mergeCell ref="AB78:AC78"/>
    <mergeCell ref="AD78:AE78"/>
    <mergeCell ref="X78:Y78"/>
    <mergeCell ref="Z78:AA78"/>
    <mergeCell ref="Z79:AA79"/>
    <mergeCell ref="AB79:AC79"/>
    <mergeCell ref="AD79:AE79"/>
    <mergeCell ref="AF79:AG79"/>
    <mergeCell ref="R79:S79"/>
    <mergeCell ref="T79:U79"/>
    <mergeCell ref="V79:W79"/>
    <mergeCell ref="X79:Y79"/>
    <mergeCell ref="AF76:AG76"/>
    <mergeCell ref="AH76:AI76"/>
    <mergeCell ref="AH79:AI79"/>
    <mergeCell ref="E76:G76"/>
    <mergeCell ref="J76:L76"/>
    <mergeCell ref="M76:O76"/>
    <mergeCell ref="P76:Q76"/>
    <mergeCell ref="R76:S76"/>
    <mergeCell ref="T76:U76"/>
    <mergeCell ref="V76:W76"/>
    <mergeCell ref="E77:G77"/>
    <mergeCell ref="J77:L77"/>
    <mergeCell ref="M77:O77"/>
    <mergeCell ref="P77:Q77"/>
    <mergeCell ref="AB76:AC76"/>
    <mergeCell ref="AD76:AE76"/>
    <mergeCell ref="X76:Y76"/>
    <mergeCell ref="Z76:AA76"/>
    <mergeCell ref="Z77:AA77"/>
    <mergeCell ref="AB77:AC77"/>
    <mergeCell ref="AD77:AE77"/>
    <mergeCell ref="AF77:AG77"/>
    <mergeCell ref="R77:S77"/>
    <mergeCell ref="T77:U77"/>
    <mergeCell ref="V77:W77"/>
    <mergeCell ref="X77:Y77"/>
    <mergeCell ref="AF74:AG74"/>
    <mergeCell ref="AH74:AI74"/>
    <mergeCell ref="AH77:AI77"/>
    <mergeCell ref="E74:G74"/>
    <mergeCell ref="J74:L74"/>
    <mergeCell ref="M74:O74"/>
    <mergeCell ref="P74:Q74"/>
    <mergeCell ref="R74:S74"/>
    <mergeCell ref="T74:U74"/>
    <mergeCell ref="V74:W74"/>
    <mergeCell ref="E75:G75"/>
    <mergeCell ref="J75:L75"/>
    <mergeCell ref="M75:O75"/>
    <mergeCell ref="P75:Q75"/>
    <mergeCell ref="AB74:AC74"/>
    <mergeCell ref="AD74:AE74"/>
    <mergeCell ref="X74:Y74"/>
    <mergeCell ref="Z74:AA74"/>
    <mergeCell ref="Z75:AA75"/>
    <mergeCell ref="AB75:AC75"/>
    <mergeCell ref="AD75:AE75"/>
    <mergeCell ref="AF75:AG75"/>
    <mergeCell ref="R75:S75"/>
    <mergeCell ref="T75:U75"/>
    <mergeCell ref="V75:W75"/>
    <mergeCell ref="X75:Y75"/>
    <mergeCell ref="AF72:AG72"/>
    <mergeCell ref="AH72:AI72"/>
    <mergeCell ref="AH75:AI75"/>
    <mergeCell ref="E72:G72"/>
    <mergeCell ref="J72:L72"/>
    <mergeCell ref="M72:O72"/>
    <mergeCell ref="P72:Q72"/>
    <mergeCell ref="R72:S72"/>
    <mergeCell ref="T72:U72"/>
    <mergeCell ref="V72:W72"/>
    <mergeCell ref="E73:G73"/>
    <mergeCell ref="J73:L73"/>
    <mergeCell ref="M73:O73"/>
    <mergeCell ref="P73:Q73"/>
    <mergeCell ref="AB72:AC72"/>
    <mergeCell ref="AD72:AE72"/>
    <mergeCell ref="X72:Y72"/>
    <mergeCell ref="Z72:AA72"/>
    <mergeCell ref="Z73:AA73"/>
    <mergeCell ref="AB73:AC73"/>
    <mergeCell ref="AD73:AE73"/>
    <mergeCell ref="AF73:AG73"/>
    <mergeCell ref="R73:S73"/>
    <mergeCell ref="T73:U73"/>
    <mergeCell ref="V73:W73"/>
    <mergeCell ref="X73:Y73"/>
    <mergeCell ref="AF70:AG70"/>
    <mergeCell ref="AH70:AI70"/>
    <mergeCell ref="AH73:AI73"/>
    <mergeCell ref="E70:G70"/>
    <mergeCell ref="J70:L70"/>
    <mergeCell ref="M70:O70"/>
    <mergeCell ref="P70:Q70"/>
    <mergeCell ref="R70:S70"/>
    <mergeCell ref="T70:U70"/>
    <mergeCell ref="V70:W70"/>
    <mergeCell ref="E71:G71"/>
    <mergeCell ref="J71:L71"/>
    <mergeCell ref="M71:O71"/>
    <mergeCell ref="P71:Q71"/>
    <mergeCell ref="AB70:AC70"/>
    <mergeCell ref="AD70:AE70"/>
    <mergeCell ref="X70:Y70"/>
    <mergeCell ref="Z70:AA70"/>
    <mergeCell ref="Z71:AA71"/>
    <mergeCell ref="AB71:AC71"/>
    <mergeCell ref="AD71:AE71"/>
    <mergeCell ref="AF71:AG71"/>
    <mergeCell ref="R71:S71"/>
    <mergeCell ref="T71:U71"/>
    <mergeCell ref="V71:W71"/>
    <mergeCell ref="X71:Y71"/>
    <mergeCell ref="AF68:AG68"/>
    <mergeCell ref="AH68:AI68"/>
    <mergeCell ref="AH71:AI71"/>
    <mergeCell ref="E68:G68"/>
    <mergeCell ref="J68:L68"/>
    <mergeCell ref="M68:O68"/>
    <mergeCell ref="P68:Q68"/>
    <mergeCell ref="R68:S68"/>
    <mergeCell ref="T68:U68"/>
    <mergeCell ref="V68:W68"/>
    <mergeCell ref="E69:G69"/>
    <mergeCell ref="J69:L69"/>
    <mergeCell ref="M69:O69"/>
    <mergeCell ref="P69:Q69"/>
    <mergeCell ref="AB68:AC68"/>
    <mergeCell ref="AD68:AE68"/>
    <mergeCell ref="X68:Y68"/>
    <mergeCell ref="Z68:AA68"/>
    <mergeCell ref="Z69:AA69"/>
    <mergeCell ref="AB69:AC69"/>
    <mergeCell ref="AD69:AE69"/>
    <mergeCell ref="AF69:AG69"/>
    <mergeCell ref="R69:S69"/>
    <mergeCell ref="T69:U69"/>
    <mergeCell ref="V69:W69"/>
    <mergeCell ref="X69:Y69"/>
    <mergeCell ref="AF66:AG66"/>
    <mergeCell ref="AH66:AI66"/>
    <mergeCell ref="AH69:AI69"/>
    <mergeCell ref="E66:G66"/>
    <mergeCell ref="J66:L66"/>
    <mergeCell ref="M66:O66"/>
    <mergeCell ref="P66:Q66"/>
    <mergeCell ref="R66:S66"/>
    <mergeCell ref="T66:U66"/>
    <mergeCell ref="V66:W66"/>
    <mergeCell ref="E67:G67"/>
    <mergeCell ref="J67:L67"/>
    <mergeCell ref="M67:O67"/>
    <mergeCell ref="P67:Q67"/>
    <mergeCell ref="AB66:AC66"/>
    <mergeCell ref="AD66:AE66"/>
    <mergeCell ref="X66:Y66"/>
    <mergeCell ref="Z66:AA66"/>
    <mergeCell ref="Z67:AA67"/>
    <mergeCell ref="AB67:AC67"/>
    <mergeCell ref="AD67:AE67"/>
    <mergeCell ref="AF67:AG67"/>
    <mergeCell ref="R67:S67"/>
    <mergeCell ref="T67:U67"/>
    <mergeCell ref="V67:W67"/>
    <mergeCell ref="X67:Y67"/>
    <mergeCell ref="AF64:AG64"/>
    <mergeCell ref="AH64:AI64"/>
    <mergeCell ref="AH67:AI67"/>
    <mergeCell ref="E64:G64"/>
    <mergeCell ref="J64:L64"/>
    <mergeCell ref="M64:O64"/>
    <mergeCell ref="P64:Q64"/>
    <mergeCell ref="R64:S64"/>
    <mergeCell ref="T64:U64"/>
    <mergeCell ref="V64:W64"/>
    <mergeCell ref="E65:G65"/>
    <mergeCell ref="J65:L65"/>
    <mergeCell ref="M65:O65"/>
    <mergeCell ref="P65:Q65"/>
    <mergeCell ref="AB64:AC64"/>
    <mergeCell ref="AD64:AE64"/>
    <mergeCell ref="X64:Y64"/>
    <mergeCell ref="Z64:AA64"/>
    <mergeCell ref="Z65:AA65"/>
    <mergeCell ref="AB65:AC65"/>
    <mergeCell ref="AD65:AE65"/>
    <mergeCell ref="AF65:AG65"/>
    <mergeCell ref="R65:S65"/>
    <mergeCell ref="T65:U65"/>
    <mergeCell ref="V65:W65"/>
    <mergeCell ref="X65:Y65"/>
    <mergeCell ref="AF62:AG62"/>
    <mergeCell ref="AH62:AI62"/>
    <mergeCell ref="AH65:AI65"/>
    <mergeCell ref="E62:G62"/>
    <mergeCell ref="J62:L62"/>
    <mergeCell ref="M62:O62"/>
    <mergeCell ref="P62:Q62"/>
    <mergeCell ref="R62:S62"/>
    <mergeCell ref="T62:U62"/>
    <mergeCell ref="V62:W62"/>
    <mergeCell ref="E63:G63"/>
    <mergeCell ref="J63:L63"/>
    <mergeCell ref="M63:O63"/>
    <mergeCell ref="P63:Q63"/>
    <mergeCell ref="AB62:AC62"/>
    <mergeCell ref="AD62:AE62"/>
    <mergeCell ref="X62:Y62"/>
    <mergeCell ref="Z62:AA62"/>
    <mergeCell ref="Z63:AA63"/>
    <mergeCell ref="AB63:AC63"/>
    <mergeCell ref="AD63:AE63"/>
    <mergeCell ref="AF63:AG63"/>
    <mergeCell ref="R63:S63"/>
    <mergeCell ref="T63:U63"/>
    <mergeCell ref="V63:W63"/>
    <mergeCell ref="X63:Y63"/>
    <mergeCell ref="AF59:AG59"/>
    <mergeCell ref="AH59:AI59"/>
    <mergeCell ref="AH63:AI63"/>
    <mergeCell ref="E59:F59"/>
    <mergeCell ref="J59:L59"/>
    <mergeCell ref="M59:O59"/>
    <mergeCell ref="P59:Q59"/>
    <mergeCell ref="R59:S59"/>
    <mergeCell ref="T59:U59"/>
    <mergeCell ref="V59:W59"/>
    <mergeCell ref="E61:G61"/>
    <mergeCell ref="J61:L61"/>
    <mergeCell ref="M61:O61"/>
    <mergeCell ref="P61:Q61"/>
    <mergeCell ref="AB59:AC59"/>
    <mergeCell ref="AD59:AE59"/>
    <mergeCell ref="X59:Y59"/>
    <mergeCell ref="Z59:AA59"/>
    <mergeCell ref="Z61:AA61"/>
    <mergeCell ref="AB61:AC61"/>
    <mergeCell ref="AD61:AE61"/>
    <mergeCell ref="AF61:AG61"/>
    <mergeCell ref="R61:S61"/>
    <mergeCell ref="T61:U61"/>
    <mergeCell ref="V61:W61"/>
    <mergeCell ref="X61:Y61"/>
    <mergeCell ref="AF57:AG57"/>
    <mergeCell ref="AH57:AI57"/>
    <mergeCell ref="AH61:AI61"/>
    <mergeCell ref="E57:F57"/>
    <mergeCell ref="J57:L57"/>
    <mergeCell ref="M57:O57"/>
    <mergeCell ref="P57:Q57"/>
    <mergeCell ref="R57:S57"/>
    <mergeCell ref="T57:U57"/>
    <mergeCell ref="V57:W57"/>
    <mergeCell ref="E58:F58"/>
    <mergeCell ref="J58:L58"/>
    <mergeCell ref="M58:O58"/>
    <mergeCell ref="P58:Q58"/>
    <mergeCell ref="AB57:AC57"/>
    <mergeCell ref="AD57:AE57"/>
    <mergeCell ref="X57:Y57"/>
    <mergeCell ref="Z57:AA57"/>
    <mergeCell ref="Z58:AA58"/>
    <mergeCell ref="AB58:AC58"/>
    <mergeCell ref="AD58:AE58"/>
    <mergeCell ref="AF58:AG58"/>
    <mergeCell ref="R58:S58"/>
    <mergeCell ref="T58:U58"/>
    <mergeCell ref="V58:W58"/>
    <mergeCell ref="X58:Y58"/>
    <mergeCell ref="AF55:AG55"/>
    <mergeCell ref="AH55:AI55"/>
    <mergeCell ref="AH58:AI58"/>
    <mergeCell ref="E55:F55"/>
    <mergeCell ref="J55:L55"/>
    <mergeCell ref="M55:O55"/>
    <mergeCell ref="P55:Q55"/>
    <mergeCell ref="R55:S55"/>
    <mergeCell ref="T55:U55"/>
    <mergeCell ref="V55:W55"/>
    <mergeCell ref="E56:F56"/>
    <mergeCell ref="J56:L56"/>
    <mergeCell ref="M56:O56"/>
    <mergeCell ref="P56:Q56"/>
    <mergeCell ref="AB55:AC55"/>
    <mergeCell ref="AD55:AE55"/>
    <mergeCell ref="X55:Y55"/>
    <mergeCell ref="Z55:AA55"/>
    <mergeCell ref="Z56:AA56"/>
    <mergeCell ref="AB56:AC56"/>
    <mergeCell ref="AD56:AE56"/>
    <mergeCell ref="AF56:AG56"/>
    <mergeCell ref="R56:S56"/>
    <mergeCell ref="T56:U56"/>
    <mergeCell ref="V56:W56"/>
    <mergeCell ref="X56:Y56"/>
    <mergeCell ref="AF53:AG53"/>
    <mergeCell ref="AH53:AI53"/>
    <mergeCell ref="AH56:AI56"/>
    <mergeCell ref="E53:F53"/>
    <mergeCell ref="J53:L53"/>
    <mergeCell ref="M53:O53"/>
    <mergeCell ref="P53:Q53"/>
    <mergeCell ref="R53:S53"/>
    <mergeCell ref="T53:U53"/>
    <mergeCell ref="V53:W53"/>
    <mergeCell ref="E54:F54"/>
    <mergeCell ref="J54:L54"/>
    <mergeCell ref="M54:O54"/>
    <mergeCell ref="P54:Q54"/>
    <mergeCell ref="AB53:AC53"/>
    <mergeCell ref="AD53:AE53"/>
    <mergeCell ref="X53:Y53"/>
    <mergeCell ref="Z53:AA53"/>
    <mergeCell ref="Z54:AA54"/>
    <mergeCell ref="AB54:AC54"/>
    <mergeCell ref="AD54:AE54"/>
    <mergeCell ref="AF54:AG54"/>
    <mergeCell ref="R54:S54"/>
    <mergeCell ref="T54:U54"/>
    <mergeCell ref="V54:W54"/>
    <mergeCell ref="X54:Y54"/>
    <mergeCell ref="AF51:AG51"/>
    <mergeCell ref="AH51:AI51"/>
    <mergeCell ref="AH54:AI54"/>
    <mergeCell ref="E51:F51"/>
    <mergeCell ref="J51:L51"/>
    <mergeCell ref="M51:O51"/>
    <mergeCell ref="P51:Q51"/>
    <mergeCell ref="R51:S51"/>
    <mergeCell ref="T51:U51"/>
    <mergeCell ref="V51:W51"/>
    <mergeCell ref="E52:F52"/>
    <mergeCell ref="J52:L52"/>
    <mergeCell ref="M52:O52"/>
    <mergeCell ref="P52:Q52"/>
    <mergeCell ref="AB51:AC51"/>
    <mergeCell ref="AD51:AE51"/>
    <mergeCell ref="X51:Y51"/>
    <mergeCell ref="Z51:AA51"/>
    <mergeCell ref="Z52:AA52"/>
    <mergeCell ref="AB52:AC52"/>
    <mergeCell ref="AD52:AE52"/>
    <mergeCell ref="AF52:AG52"/>
    <mergeCell ref="R52:S52"/>
    <mergeCell ref="T52:U52"/>
    <mergeCell ref="V52:W52"/>
    <mergeCell ref="X52:Y52"/>
    <mergeCell ref="AF49:AG49"/>
    <mergeCell ref="AH49:AI49"/>
    <mergeCell ref="AH52:AI52"/>
    <mergeCell ref="E49:F49"/>
    <mergeCell ref="J49:L49"/>
    <mergeCell ref="M49:O49"/>
    <mergeCell ref="P49:Q49"/>
    <mergeCell ref="R49:S49"/>
    <mergeCell ref="T49:U49"/>
    <mergeCell ref="V49:W49"/>
    <mergeCell ref="E50:F50"/>
    <mergeCell ref="J50:L50"/>
    <mergeCell ref="M50:O50"/>
    <mergeCell ref="P50:Q50"/>
    <mergeCell ref="AB49:AC49"/>
    <mergeCell ref="AD49:AE49"/>
    <mergeCell ref="X49:Y49"/>
    <mergeCell ref="Z49:AA49"/>
    <mergeCell ref="Z50:AA50"/>
    <mergeCell ref="AB50:AC50"/>
    <mergeCell ref="AD50:AE50"/>
    <mergeCell ref="AF50:AG50"/>
    <mergeCell ref="R50:S50"/>
    <mergeCell ref="T50:U50"/>
    <mergeCell ref="V50:W50"/>
    <mergeCell ref="X50:Y50"/>
    <mergeCell ref="AF47:AG47"/>
    <mergeCell ref="AH47:AI47"/>
    <mergeCell ref="AH50:AI50"/>
    <mergeCell ref="E47:F47"/>
    <mergeCell ref="J47:L47"/>
    <mergeCell ref="M47:O47"/>
    <mergeCell ref="P47:Q47"/>
    <mergeCell ref="R47:S47"/>
    <mergeCell ref="T47:U47"/>
    <mergeCell ref="V47:W47"/>
    <mergeCell ref="E48:F48"/>
    <mergeCell ref="J48:L48"/>
    <mergeCell ref="M48:O48"/>
    <mergeCell ref="P48:Q48"/>
    <mergeCell ref="AB47:AC47"/>
    <mergeCell ref="AD47:AE47"/>
    <mergeCell ref="X47:Y47"/>
    <mergeCell ref="Z47:AA47"/>
    <mergeCell ref="Z48:AA48"/>
    <mergeCell ref="AB48:AC48"/>
    <mergeCell ref="AD48:AE48"/>
    <mergeCell ref="AF48:AG48"/>
    <mergeCell ref="R48:S48"/>
    <mergeCell ref="T48:U48"/>
    <mergeCell ref="V48:W48"/>
    <mergeCell ref="X48:Y48"/>
    <mergeCell ref="AF45:AG45"/>
    <mergeCell ref="AH45:AI45"/>
    <mergeCell ref="AH48:AI48"/>
    <mergeCell ref="E45:F45"/>
    <mergeCell ref="J45:L45"/>
    <mergeCell ref="M45:O45"/>
    <mergeCell ref="P45:Q45"/>
    <mergeCell ref="R45:S45"/>
    <mergeCell ref="T45:U45"/>
    <mergeCell ref="V45:W45"/>
    <mergeCell ref="E46:F46"/>
    <mergeCell ref="J46:L46"/>
    <mergeCell ref="M46:O46"/>
    <mergeCell ref="P46:Q46"/>
    <mergeCell ref="AB45:AC45"/>
    <mergeCell ref="AD45:AE45"/>
    <mergeCell ref="X45:Y45"/>
    <mergeCell ref="Z45:AA45"/>
    <mergeCell ref="Z46:AA46"/>
    <mergeCell ref="AB46:AC46"/>
    <mergeCell ref="AD46:AE46"/>
    <mergeCell ref="AF46:AG46"/>
    <mergeCell ref="R46:S46"/>
    <mergeCell ref="T46:U46"/>
    <mergeCell ref="V46:W46"/>
    <mergeCell ref="X46:Y46"/>
    <mergeCell ref="AF43:AG43"/>
    <mergeCell ref="AH43:AI43"/>
    <mergeCell ref="AH46:AI46"/>
    <mergeCell ref="E43:F43"/>
    <mergeCell ref="J43:L43"/>
    <mergeCell ref="M43:O43"/>
    <mergeCell ref="P43:Q43"/>
    <mergeCell ref="R43:S43"/>
    <mergeCell ref="T43:U43"/>
    <mergeCell ref="V43:W43"/>
    <mergeCell ref="E44:F44"/>
    <mergeCell ref="J44:L44"/>
    <mergeCell ref="M44:O44"/>
    <mergeCell ref="P44:Q44"/>
    <mergeCell ref="AB43:AC43"/>
    <mergeCell ref="AD43:AE43"/>
    <mergeCell ref="X43:Y43"/>
    <mergeCell ref="Z43:AA43"/>
    <mergeCell ref="Z44:AA44"/>
    <mergeCell ref="AB44:AC44"/>
    <mergeCell ref="AD44:AE44"/>
    <mergeCell ref="AF44:AG44"/>
    <mergeCell ref="R44:S44"/>
    <mergeCell ref="T44:U44"/>
    <mergeCell ref="V44:W44"/>
    <mergeCell ref="X44:Y44"/>
    <mergeCell ref="AF41:AG41"/>
    <mergeCell ref="AH41:AI41"/>
    <mergeCell ref="AH44:AI44"/>
    <mergeCell ref="E41:F41"/>
    <mergeCell ref="J41:L41"/>
    <mergeCell ref="M41:O41"/>
    <mergeCell ref="P41:Q41"/>
    <mergeCell ref="R41:S41"/>
    <mergeCell ref="T41:U41"/>
    <mergeCell ref="V41:W41"/>
    <mergeCell ref="E42:F42"/>
    <mergeCell ref="J42:L42"/>
    <mergeCell ref="M42:O42"/>
    <mergeCell ref="P42:Q42"/>
    <mergeCell ref="AB41:AC41"/>
    <mergeCell ref="AD41:AE41"/>
    <mergeCell ref="X41:Y41"/>
    <mergeCell ref="Z41:AA41"/>
    <mergeCell ref="Z42:AA42"/>
    <mergeCell ref="AB42:AC42"/>
    <mergeCell ref="AD42:AE42"/>
    <mergeCell ref="AF42:AG42"/>
    <mergeCell ref="R42:S42"/>
    <mergeCell ref="T42:U42"/>
    <mergeCell ref="V42:W42"/>
    <mergeCell ref="X42:Y42"/>
    <mergeCell ref="AF39:AG39"/>
    <mergeCell ref="AH39:AI39"/>
    <mergeCell ref="AH42:AI42"/>
    <mergeCell ref="E39:F39"/>
    <mergeCell ref="J39:L39"/>
    <mergeCell ref="M39:O39"/>
    <mergeCell ref="P39:Q39"/>
    <mergeCell ref="R39:S39"/>
    <mergeCell ref="T39:U39"/>
    <mergeCell ref="V39:W39"/>
    <mergeCell ref="E40:F40"/>
    <mergeCell ref="J40:L40"/>
    <mergeCell ref="M40:O40"/>
    <mergeCell ref="P40:Q40"/>
    <mergeCell ref="AB39:AC39"/>
    <mergeCell ref="AD39:AE39"/>
    <mergeCell ref="X39:Y39"/>
    <mergeCell ref="Z39:AA39"/>
    <mergeCell ref="Z40:AA40"/>
    <mergeCell ref="AB40:AC40"/>
    <mergeCell ref="AD40:AE40"/>
    <mergeCell ref="AF40:AG40"/>
    <mergeCell ref="R40:S40"/>
    <mergeCell ref="T40:U40"/>
    <mergeCell ref="V40:W40"/>
    <mergeCell ref="X40:Y40"/>
    <mergeCell ref="AF37:AG37"/>
    <mergeCell ref="AH37:AI37"/>
    <mergeCell ref="AH40:AI40"/>
    <mergeCell ref="E37:F37"/>
    <mergeCell ref="J37:L37"/>
    <mergeCell ref="M37:O37"/>
    <mergeCell ref="P37:Q37"/>
    <mergeCell ref="R37:S37"/>
    <mergeCell ref="T37:U37"/>
    <mergeCell ref="V37:W37"/>
    <mergeCell ref="E38:F38"/>
    <mergeCell ref="J38:L38"/>
    <mergeCell ref="M38:O38"/>
    <mergeCell ref="P38:Q38"/>
    <mergeCell ref="AB37:AC37"/>
    <mergeCell ref="AD37:AE37"/>
    <mergeCell ref="X37:Y37"/>
    <mergeCell ref="Z37:AA37"/>
    <mergeCell ref="Z38:AA38"/>
    <mergeCell ref="AB38:AC38"/>
    <mergeCell ref="AD38:AE38"/>
    <mergeCell ref="AF38:AG38"/>
    <mergeCell ref="R38:S38"/>
    <mergeCell ref="T38:U38"/>
    <mergeCell ref="V38:W38"/>
    <mergeCell ref="X38:Y38"/>
    <mergeCell ref="AF34:AG34"/>
    <mergeCell ref="AH34:AI34"/>
    <mergeCell ref="AH38:AI38"/>
    <mergeCell ref="E34:F34"/>
    <mergeCell ref="J34:L34"/>
    <mergeCell ref="M34:O34"/>
    <mergeCell ref="P34:Q34"/>
    <mergeCell ref="R34:S34"/>
    <mergeCell ref="T34:U34"/>
    <mergeCell ref="V34:W34"/>
    <mergeCell ref="E35:F35"/>
    <mergeCell ref="J35:L35"/>
    <mergeCell ref="M35:O35"/>
    <mergeCell ref="P35:Q35"/>
    <mergeCell ref="AB34:AC34"/>
    <mergeCell ref="AD34:AE34"/>
    <mergeCell ref="X34:Y34"/>
    <mergeCell ref="Z34:AA34"/>
    <mergeCell ref="Z35:AA35"/>
    <mergeCell ref="AB35:AC35"/>
    <mergeCell ref="AD35:AE35"/>
    <mergeCell ref="AF35:AG35"/>
    <mergeCell ref="R35:S35"/>
    <mergeCell ref="T35:U35"/>
    <mergeCell ref="V35:W35"/>
    <mergeCell ref="X35:Y35"/>
    <mergeCell ref="AF31:AG31"/>
    <mergeCell ref="AH31:AI31"/>
    <mergeCell ref="AH35:AI35"/>
    <mergeCell ref="E31:F31"/>
    <mergeCell ref="J31:L31"/>
    <mergeCell ref="M31:O31"/>
    <mergeCell ref="P31:Q31"/>
    <mergeCell ref="R31:S31"/>
    <mergeCell ref="T31:U31"/>
    <mergeCell ref="V31:W31"/>
    <mergeCell ref="P32:Q32"/>
    <mergeCell ref="R32:S32"/>
    <mergeCell ref="T32:U32"/>
    <mergeCell ref="V32:W32"/>
    <mergeCell ref="B32:C32"/>
    <mergeCell ref="E32:G32"/>
    <mergeCell ref="J32:L32"/>
    <mergeCell ref="M32:O32"/>
    <mergeCell ref="V28:W28"/>
    <mergeCell ref="X28:Y28"/>
    <mergeCell ref="X32:Y32"/>
    <mergeCell ref="Z32:AA32"/>
    <mergeCell ref="AB32:AC32"/>
    <mergeCell ref="AD32:AE32"/>
    <mergeCell ref="AB31:AC31"/>
    <mergeCell ref="AD31:AE31"/>
    <mergeCell ref="X31:Y31"/>
    <mergeCell ref="Z31:AA31"/>
    <mergeCell ref="AD28:AE28"/>
    <mergeCell ref="AF28:AG28"/>
    <mergeCell ref="AF32:AG32"/>
    <mergeCell ref="AH32:AI32"/>
    <mergeCell ref="E28:F28"/>
    <mergeCell ref="J28:L28"/>
    <mergeCell ref="M28:O28"/>
    <mergeCell ref="P28:Q28"/>
    <mergeCell ref="R28:S28"/>
    <mergeCell ref="T28:U28"/>
    <mergeCell ref="AF30:AG30"/>
    <mergeCell ref="AH30:AI30"/>
    <mergeCell ref="AH28:AI28"/>
    <mergeCell ref="E30:F30"/>
    <mergeCell ref="J30:L30"/>
    <mergeCell ref="M30:O30"/>
    <mergeCell ref="P30:Q30"/>
    <mergeCell ref="R30:S30"/>
    <mergeCell ref="T30:U30"/>
    <mergeCell ref="V30:W30"/>
    <mergeCell ref="E26:F26"/>
    <mergeCell ref="J26:L26"/>
    <mergeCell ref="M26:O26"/>
    <mergeCell ref="P26:Q26"/>
    <mergeCell ref="AB30:AC30"/>
    <mergeCell ref="AD30:AE30"/>
    <mergeCell ref="X30:Y30"/>
    <mergeCell ref="Z30:AA30"/>
    <mergeCell ref="Z28:AA28"/>
    <mergeCell ref="AB28:AC28"/>
    <mergeCell ref="AD26:AE26"/>
    <mergeCell ref="AF26:AG26"/>
    <mergeCell ref="R26:S26"/>
    <mergeCell ref="T26:U26"/>
    <mergeCell ref="V26:W26"/>
    <mergeCell ref="X26:Y26"/>
    <mergeCell ref="R27:S27"/>
    <mergeCell ref="T27:U27"/>
    <mergeCell ref="V27:W27"/>
    <mergeCell ref="X27:Y27"/>
    <mergeCell ref="Z26:AA26"/>
    <mergeCell ref="AB26:AC26"/>
    <mergeCell ref="Z27:AA27"/>
    <mergeCell ref="AB27:AC27"/>
    <mergeCell ref="AD27:AE27"/>
    <mergeCell ref="AF27:AG27"/>
    <mergeCell ref="AH26:AI26"/>
    <mergeCell ref="B27:C27"/>
    <mergeCell ref="E27:G27"/>
    <mergeCell ref="J27:L27"/>
    <mergeCell ref="M27:O27"/>
    <mergeCell ref="P27:Q27"/>
    <mergeCell ref="AH27:AI27"/>
    <mergeCell ref="J21:L21"/>
    <mergeCell ref="M21:O21"/>
    <mergeCell ref="P21:Q21"/>
    <mergeCell ref="R21:S21"/>
    <mergeCell ref="T21:U21"/>
    <mergeCell ref="V21:W21"/>
    <mergeCell ref="X21:Y21"/>
    <mergeCell ref="Z21:AA21"/>
    <mergeCell ref="AB21:AC21"/>
    <mergeCell ref="AD21:AE21"/>
    <mergeCell ref="AF21:AG21"/>
    <mergeCell ref="AH21:AI21"/>
    <mergeCell ref="E25:F25"/>
    <mergeCell ref="J25:L25"/>
    <mergeCell ref="M25:O25"/>
    <mergeCell ref="P25:Q25"/>
    <mergeCell ref="R25:S25"/>
    <mergeCell ref="T25:U25"/>
    <mergeCell ref="V25:W25"/>
    <mergeCell ref="P15:AI16"/>
    <mergeCell ref="A15:A20"/>
    <mergeCell ref="B15:D20"/>
    <mergeCell ref="E15:I20"/>
    <mergeCell ref="J15:L20"/>
    <mergeCell ref="M15:O20"/>
    <mergeCell ref="AF17:AG20"/>
    <mergeCell ref="AH17:AI20"/>
    <mergeCell ref="X17:Y20"/>
    <mergeCell ref="Z17:AA20"/>
    <mergeCell ref="AB17:AC20"/>
    <mergeCell ref="AD17:AE20"/>
    <mergeCell ref="AF25:AG25"/>
    <mergeCell ref="AH25:AI25"/>
    <mergeCell ref="X25:Y25"/>
    <mergeCell ref="Z25:AA25"/>
    <mergeCell ref="AB25:AC25"/>
    <mergeCell ref="AD25:AE25"/>
    <mergeCell ref="U1:AI1"/>
    <mergeCell ref="U2:AI2"/>
    <mergeCell ref="U3:AI3"/>
    <mergeCell ref="A5:AI5"/>
    <mergeCell ref="AJ15:AJ20"/>
    <mergeCell ref="AK15:AK20"/>
    <mergeCell ref="P17:Q20"/>
    <mergeCell ref="R17:S20"/>
    <mergeCell ref="T17:U20"/>
    <mergeCell ref="V17:W20"/>
    <mergeCell ref="A6:AI6"/>
    <mergeCell ref="A7:AI7"/>
    <mergeCell ref="B8:C8"/>
    <mergeCell ref="F8:J8"/>
    <mergeCell ref="K8:M8"/>
    <mergeCell ref="P8:U8"/>
    <mergeCell ref="V8:W8"/>
    <mergeCell ref="A13:AI13"/>
    <mergeCell ref="A14:AI14"/>
    <mergeCell ref="A9:AI9"/>
    <mergeCell ref="A10:AI10"/>
    <mergeCell ref="A11:AI11"/>
    <mergeCell ref="A12:AI12"/>
  </mergeCells>
  <phoneticPr fontId="0" type="noConversion"/>
  <dataValidations count="1">
    <dataValidation type="list" allowBlank="1" showInputMessage="1" showErrorMessage="1" sqref="AJ1:AJ1048576">
      <formula1>'Исходник '!$G$1:$G$5</formula1>
    </dataValidation>
  </dataValidations>
  <pageMargins left="0.39374999999999999" right="0.19652800000000001" top="0.309722" bottom="0.39027800000000001" header="0.25972200000000001" footer="0.19652800000000001"/>
  <pageSetup paperSize="9" fitToWidth="0" fitToHeight="3" orientation="landscape"/>
  <headerFooter>
    <oddFooter>&amp;C&amp;A стр.&amp;P из &amp;N</oddFooter>
  </headerFooter>
</worksheet>
</file>

<file path=xl/worksheets/sheet11.xml><?xml version="1.0" encoding="utf-8"?>
<worksheet xmlns="http://schemas.openxmlformats.org/spreadsheetml/2006/main" xmlns:r="http://schemas.openxmlformats.org/officeDocument/2006/relationships">
  <dimension ref="A1:AM44"/>
  <sheetViews>
    <sheetView topLeftCell="A19" zoomScale="70" workbookViewId="0">
      <selection activeCell="T20" sqref="T20:W20"/>
    </sheetView>
  </sheetViews>
  <sheetFormatPr defaultRowHeight="12.75" outlineLevelCol="1"/>
  <cols>
    <col min="1" max="1" width="4.42578125" customWidth="1"/>
    <col min="2" max="2" width="12.28515625" customWidth="1"/>
    <col min="3" max="3" width="10.140625" customWidth="1"/>
    <col min="4" max="4" width="7.5703125" customWidth="1"/>
    <col min="5" max="5" width="9.28515625" customWidth="1"/>
    <col min="6" max="6" width="8.42578125" customWidth="1"/>
    <col min="7" max="7" width="6.7109375" customWidth="1"/>
    <col min="8" max="8" width="6.28515625" customWidth="1"/>
    <col min="9" max="9" width="7.28515625" customWidth="1"/>
    <col min="10" max="11" width="6.28515625" customWidth="1"/>
    <col min="12" max="12" width="6.140625" customWidth="1"/>
    <col min="13" max="13" width="6.28515625" customWidth="1"/>
    <col min="14" max="14" width="7.85546875" customWidth="1"/>
    <col min="15" max="15" width="9.28515625" customWidth="1"/>
    <col min="16" max="16" width="6.140625" customWidth="1"/>
    <col min="17" max="17" width="3" customWidth="1"/>
    <col min="18" max="18" width="3.28515625" customWidth="1"/>
    <col min="19" max="19" width="17.42578125" customWidth="1"/>
    <col min="20" max="20" width="8.7109375" customWidth="1" outlineLevel="1"/>
    <col min="21" max="21" width="9" customWidth="1" outlineLevel="1"/>
    <col min="22" max="22" width="11.42578125" customWidth="1" outlineLevel="1"/>
    <col min="23" max="23" width="8.5703125" customWidth="1" outlineLevel="1"/>
  </cols>
  <sheetData>
    <row r="1" spans="1:39" s="6" customFormat="1" ht="21" customHeight="1">
      <c r="A1" s="66"/>
      <c r="B1" s="9" t="str">
        <f ca="1">'Исходник '!B3</f>
        <v>ООО ИК «ТМ-Электро»</v>
      </c>
      <c r="C1" s="9"/>
      <c r="D1" s="9"/>
      <c r="E1"/>
      <c r="F1"/>
      <c r="G1"/>
      <c r="H1"/>
      <c r="I1"/>
      <c r="J1"/>
      <c r="K1" s="9" t="s">
        <v>966</v>
      </c>
      <c r="L1" s="9"/>
      <c r="M1" s="700">
        <f ca="1">'Исходник '!B19</f>
        <v>0</v>
      </c>
      <c r="N1" s="700"/>
      <c r="O1" s="700"/>
      <c r="P1" s="700"/>
      <c r="Q1" s="700"/>
      <c r="R1" s="700"/>
      <c r="S1" s="700"/>
      <c r="T1" s="135"/>
      <c r="U1" s="135"/>
      <c r="V1" s="135"/>
      <c r="W1" s="135"/>
      <c r="X1" s="135"/>
      <c r="Y1" s="135"/>
      <c r="Z1" s="135"/>
      <c r="AA1" s="135"/>
      <c r="AB1"/>
      <c r="AC1"/>
      <c r="AD1"/>
      <c r="AE1"/>
    </row>
    <row r="2" spans="1:39" s="6" customFormat="1" ht="18" customHeight="1">
      <c r="A2" s="66"/>
      <c r="B2" s="509" t="s">
        <v>1106</v>
      </c>
      <c r="C2" s="526"/>
      <c r="D2" s="76"/>
      <c r="E2" s="3"/>
      <c r="F2" s="3"/>
      <c r="G2"/>
      <c r="H2"/>
      <c r="I2"/>
      <c r="J2"/>
      <c r="K2" s="9" t="s">
        <v>968</v>
      </c>
      <c r="L2" s="10"/>
      <c r="M2" s="70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N2" s="701"/>
      <c r="O2" s="701"/>
      <c r="P2" s="701"/>
      <c r="Q2" s="701"/>
      <c r="R2" s="701"/>
      <c r="S2" s="701"/>
      <c r="T2" s="132"/>
      <c r="U2" s="132"/>
      <c r="V2" s="132"/>
      <c r="W2" s="132"/>
      <c r="X2" s="132"/>
      <c r="Y2" s="132"/>
      <c r="Z2" s="132"/>
      <c r="AA2" s="132"/>
      <c r="AB2" s="52"/>
      <c r="AC2"/>
      <c r="AD2"/>
      <c r="AE2"/>
    </row>
    <row r="3" spans="1:39" s="6" customFormat="1" ht="18.75" customHeight="1">
      <c r="A3" s="66"/>
      <c r="B3" s="6" t="str">
        <f ca="1">CONCATENATE('Исходник '!A5," ",'Исходник '!B5)</f>
        <v>Свидетельство о регистрации № 7915</v>
      </c>
      <c r="E3" s="66"/>
      <c r="F3" s="3"/>
      <c r="G3"/>
      <c r="H3"/>
      <c r="I3"/>
      <c r="J3"/>
      <c r="K3" s="60" t="s">
        <v>971</v>
      </c>
      <c r="L3" s="10"/>
      <c r="M3" s="559">
        <f ca="1">'Исходник '!B21</f>
        <v>0</v>
      </c>
      <c r="N3" s="559"/>
      <c r="O3" s="559"/>
      <c r="P3" s="559"/>
      <c r="Q3" s="559"/>
      <c r="R3" s="559"/>
      <c r="S3" s="559"/>
      <c r="AB3"/>
      <c r="AC3"/>
      <c r="AD3"/>
      <c r="AE3"/>
    </row>
    <row r="4" spans="1:39" s="6" customFormat="1" ht="18" customHeight="1">
      <c r="A4" s="66"/>
      <c r="B4" s="6" t="str">
        <f ca="1">CONCATENATE('Исходник '!A7," ",'Исходник '!B7)</f>
        <v xml:space="preserve">Действительно до «25» ноября 2022 г. </v>
      </c>
      <c r="E4" s="5"/>
      <c r="F4" s="5"/>
      <c r="G4"/>
      <c r="H4"/>
      <c r="I4"/>
      <c r="J4"/>
      <c r="K4" s="9" t="s">
        <v>1107</v>
      </c>
      <c r="L4"/>
      <c r="M4" s="10"/>
      <c r="N4"/>
      <c r="O4" s="5"/>
      <c r="P4" s="701" t="str">
        <f ca="1">'Исходник '!B34</f>
        <v>30 июня 2020г.</v>
      </c>
      <c r="Q4" s="701"/>
      <c r="R4" s="701"/>
      <c r="S4" s="701"/>
      <c r="X4"/>
      <c r="Y4"/>
      <c r="Z4"/>
      <c r="AA4"/>
      <c r="AB4"/>
      <c r="AC4"/>
    </row>
    <row r="5" spans="1:39" ht="20.25" customHeight="1">
      <c r="A5" s="668" t="str">
        <f ca="1">CONCATENATE('Исходник '!A16," ",'Исходник '!D15)</f>
        <v>Протокол  №503-4</v>
      </c>
      <c r="B5" s="668"/>
      <c r="C5" s="668"/>
      <c r="D5" s="668"/>
      <c r="E5" s="668"/>
      <c r="F5" s="668"/>
      <c r="G5" s="668"/>
      <c r="H5" s="668"/>
      <c r="I5" s="668"/>
      <c r="J5" s="668"/>
      <c r="K5" s="668"/>
      <c r="L5" s="668"/>
      <c r="M5" s="668"/>
      <c r="N5" s="668"/>
      <c r="O5" s="668"/>
      <c r="P5" s="668"/>
      <c r="Q5" s="668"/>
      <c r="R5" s="668"/>
      <c r="S5" s="668"/>
    </row>
    <row r="6" spans="1:39" ht="14.1" customHeight="1">
      <c r="A6" s="511" t="s">
        <v>410</v>
      </c>
      <c r="B6" s="511"/>
      <c r="C6" s="511"/>
      <c r="D6" s="511"/>
      <c r="E6" s="511"/>
      <c r="F6" s="511"/>
      <c r="G6" s="511"/>
      <c r="H6" s="511"/>
      <c r="I6" s="511"/>
      <c r="J6" s="511"/>
      <c r="K6" s="511"/>
      <c r="L6" s="511"/>
      <c r="M6" s="511"/>
      <c r="N6" s="511"/>
      <c r="O6" s="511"/>
      <c r="P6" s="511"/>
      <c r="Q6" s="511"/>
      <c r="R6" s="511"/>
      <c r="S6" s="511"/>
    </row>
    <row r="7" spans="1:39" ht="19.5" customHeight="1">
      <c r="A7" s="668" t="s">
        <v>995</v>
      </c>
      <c r="B7" s="668"/>
      <c r="C7" s="668"/>
      <c r="D7" s="668"/>
      <c r="E7" s="668"/>
      <c r="F7" s="668"/>
      <c r="G7" s="668"/>
      <c r="H7" s="668"/>
      <c r="I7" s="668"/>
      <c r="J7" s="668"/>
      <c r="K7" s="668"/>
      <c r="L7" s="668"/>
      <c r="M7" s="668"/>
      <c r="N7" s="668"/>
      <c r="O7" s="668"/>
      <c r="P7" s="668"/>
      <c r="Q7" s="668"/>
      <c r="R7" s="668"/>
      <c r="S7" s="668"/>
    </row>
    <row r="8" spans="1:39" ht="18" customHeight="1">
      <c r="A8" s="7"/>
      <c r="B8" s="660" t="str">
        <f ca="1">'Исходник '!A36</f>
        <v>Температура воздуха:</v>
      </c>
      <c r="C8" s="660"/>
      <c r="D8" s="68">
        <f ca="1">'Исходник '!B36</f>
        <v>23</v>
      </c>
      <c r="E8" s="7" t="s">
        <v>171</v>
      </c>
      <c r="F8" s="660" t="str">
        <f ca="1">'Исходник '!A37</f>
        <v>Влажность воздуха:</v>
      </c>
      <c r="G8" s="660"/>
      <c r="H8" s="660"/>
      <c r="I8" s="68">
        <f ca="1">'Исходник '!B37</f>
        <v>58</v>
      </c>
      <c r="J8" s="12" t="s">
        <v>172</v>
      </c>
      <c r="K8" s="7" t="str">
        <f ca="1">'Исходник '!A38</f>
        <v>Атмосферное давление:</v>
      </c>
      <c r="O8" s="661">
        <f ca="1">'Исходник '!B38</f>
        <v>741</v>
      </c>
      <c r="P8" s="661"/>
      <c r="Q8" s="7" t="s">
        <v>1002</v>
      </c>
      <c r="Y8" s="7"/>
      <c r="Z8" s="7"/>
      <c r="AM8" s="6"/>
    </row>
    <row r="9" spans="1:39" ht="14.1" customHeight="1">
      <c r="A9" s="668" t="s">
        <v>411</v>
      </c>
      <c r="B9" s="668"/>
      <c r="C9" s="668"/>
      <c r="D9" s="668"/>
      <c r="E9" s="668"/>
      <c r="F9" s="668"/>
      <c r="G9" s="668"/>
      <c r="H9" s="668"/>
      <c r="I9" s="668"/>
      <c r="J9" s="668"/>
      <c r="K9" s="668"/>
      <c r="L9" s="668"/>
      <c r="M9" s="668"/>
      <c r="N9" s="668"/>
      <c r="O9" s="668"/>
      <c r="P9" s="668"/>
      <c r="Q9" s="668"/>
      <c r="R9" s="668"/>
      <c r="S9" s="668"/>
    </row>
    <row r="10" spans="1:39" ht="14.1" customHeight="1">
      <c r="A10" s="516" t="str">
        <f ca="1">'Исходник '!B23</f>
        <v>приёмо-сдаточные</v>
      </c>
      <c r="B10" s="516"/>
      <c r="C10" s="516"/>
      <c r="D10" s="516"/>
      <c r="E10" s="516"/>
      <c r="F10" s="516"/>
      <c r="G10" s="516"/>
      <c r="H10" s="516"/>
      <c r="I10" s="516"/>
      <c r="J10" s="516"/>
      <c r="K10" s="516"/>
      <c r="L10" s="516"/>
      <c r="M10" s="516"/>
      <c r="N10" s="516"/>
      <c r="O10" s="516"/>
      <c r="P10" s="516"/>
      <c r="Q10" s="516"/>
      <c r="R10" s="516"/>
      <c r="S10" s="516"/>
    </row>
    <row r="11" spans="1:39" s="259" customFormat="1" ht="14.1" customHeight="1">
      <c r="A11" s="615" t="s">
        <v>412</v>
      </c>
      <c r="B11" s="615"/>
      <c r="C11" s="615"/>
      <c r="D11" s="615"/>
      <c r="E11" s="615"/>
      <c r="F11" s="615"/>
      <c r="G11" s="615"/>
      <c r="H11" s="615"/>
      <c r="I11" s="615"/>
      <c r="J11" s="615"/>
      <c r="K11" s="615"/>
      <c r="L11" s="615"/>
      <c r="M11" s="615"/>
      <c r="N11" s="615"/>
      <c r="O11" s="615"/>
      <c r="P11" s="615"/>
      <c r="Q11" s="615"/>
      <c r="R11" s="615"/>
      <c r="S11" s="615"/>
    </row>
    <row r="12" spans="1:39" ht="14.1" customHeight="1">
      <c r="A12" s="668" t="s">
        <v>413</v>
      </c>
      <c r="B12" s="668"/>
      <c r="C12" s="668"/>
      <c r="D12" s="668"/>
      <c r="E12" s="668"/>
      <c r="F12" s="668"/>
      <c r="G12" s="668"/>
      <c r="H12" s="668"/>
      <c r="I12" s="668"/>
      <c r="J12" s="668"/>
      <c r="K12" s="668"/>
      <c r="L12" s="668"/>
      <c r="M12" s="668"/>
      <c r="N12" s="668"/>
      <c r="O12" s="668"/>
      <c r="P12" s="668"/>
      <c r="Q12" s="668"/>
      <c r="R12" s="668"/>
      <c r="S12" s="668"/>
    </row>
    <row r="13" spans="1:39" s="167" customFormat="1" ht="14.1" customHeight="1">
      <c r="A13" s="514" t="s">
        <v>414</v>
      </c>
      <c r="B13" s="514"/>
      <c r="C13" s="514"/>
      <c r="D13" s="514"/>
      <c r="E13" s="514"/>
      <c r="F13" s="514"/>
      <c r="G13" s="514"/>
      <c r="H13" s="514"/>
      <c r="I13" s="514"/>
      <c r="J13" s="514"/>
      <c r="K13" s="514"/>
      <c r="L13" s="514"/>
      <c r="M13" s="514"/>
      <c r="N13" s="514"/>
      <c r="O13" s="514"/>
      <c r="P13" s="514"/>
      <c r="Q13" s="514"/>
      <c r="R13" s="514"/>
      <c r="S13" s="514"/>
    </row>
    <row r="14" spans="1:39" ht="14.1" customHeight="1">
      <c r="A14" s="702" t="s">
        <v>415</v>
      </c>
      <c r="B14" s="702"/>
      <c r="C14" s="702"/>
      <c r="D14" s="702"/>
      <c r="E14" s="702"/>
      <c r="F14" s="702"/>
      <c r="G14" s="702"/>
    </row>
    <row r="15" spans="1:39" ht="64.5" customHeight="1">
      <c r="A15" s="697" t="s">
        <v>1017</v>
      </c>
      <c r="B15" s="669" t="s">
        <v>416</v>
      </c>
      <c r="C15" s="670"/>
      <c r="D15" s="671"/>
      <c r="E15" s="553" t="s">
        <v>417</v>
      </c>
      <c r="F15" s="554"/>
      <c r="G15" s="555"/>
      <c r="H15" s="553" t="s">
        <v>418</v>
      </c>
      <c r="I15" s="554"/>
      <c r="J15" s="555"/>
      <c r="K15" s="553" t="s">
        <v>419</v>
      </c>
      <c r="L15" s="554"/>
      <c r="M15" s="555"/>
      <c r="N15" s="553" t="s">
        <v>420</v>
      </c>
      <c r="O15" s="554"/>
      <c r="P15" s="554"/>
      <c r="Q15" s="554"/>
      <c r="R15" s="555"/>
      <c r="S15" s="697" t="s">
        <v>421</v>
      </c>
      <c r="T15" s="677" t="s">
        <v>181</v>
      </c>
      <c r="U15" s="677" t="s">
        <v>422</v>
      </c>
      <c r="V15" s="677" t="s">
        <v>423</v>
      </c>
      <c r="W15" s="677" t="s">
        <v>424</v>
      </c>
    </row>
    <row r="16" spans="1:39" ht="32.25" customHeight="1">
      <c r="A16" s="698"/>
      <c r="B16" s="672"/>
      <c r="C16" s="673"/>
      <c r="D16" s="674"/>
      <c r="E16" s="697" t="s">
        <v>425</v>
      </c>
      <c r="F16" s="697" t="s">
        <v>426</v>
      </c>
      <c r="G16" s="697" t="s">
        <v>427</v>
      </c>
      <c r="H16" s="697" t="s">
        <v>926</v>
      </c>
      <c r="I16" s="697" t="s">
        <v>920</v>
      </c>
      <c r="J16" s="697" t="s">
        <v>927</v>
      </c>
      <c r="K16" s="697" t="s">
        <v>926</v>
      </c>
      <c r="L16" s="697" t="s">
        <v>920</v>
      </c>
      <c r="M16" s="697" t="s">
        <v>927</v>
      </c>
      <c r="N16" s="553" t="s">
        <v>428</v>
      </c>
      <c r="O16" s="555"/>
      <c r="P16" s="553" t="s">
        <v>429</v>
      </c>
      <c r="Q16" s="554"/>
      <c r="R16" s="555"/>
      <c r="S16" s="698"/>
      <c r="T16" s="703"/>
      <c r="U16" s="703"/>
      <c r="V16" s="703"/>
      <c r="W16" s="705"/>
    </row>
    <row r="17" spans="1:23" ht="77.25" customHeight="1">
      <c r="A17" s="699"/>
      <c r="B17" s="570"/>
      <c r="C17" s="571"/>
      <c r="D17" s="572"/>
      <c r="E17" s="699"/>
      <c r="F17" s="699"/>
      <c r="G17" s="699"/>
      <c r="H17" s="699"/>
      <c r="I17" s="699"/>
      <c r="J17" s="699"/>
      <c r="K17" s="699"/>
      <c r="L17" s="699"/>
      <c r="M17" s="699"/>
      <c r="N17" s="151" t="s">
        <v>430</v>
      </c>
      <c r="O17" s="151" t="s">
        <v>431</v>
      </c>
      <c r="P17" s="151" t="s">
        <v>430</v>
      </c>
      <c r="Q17" s="553" t="s">
        <v>431</v>
      </c>
      <c r="R17" s="555"/>
      <c r="S17" s="699"/>
      <c r="T17" s="704"/>
      <c r="U17" s="704"/>
      <c r="V17" s="704"/>
      <c r="W17" s="706"/>
    </row>
    <row r="18" spans="1:23" s="16" customFormat="1" ht="20.100000000000001" customHeight="1">
      <c r="A18" s="150">
        <v>1</v>
      </c>
      <c r="B18" s="77">
        <v>2</v>
      </c>
      <c r="C18" s="77"/>
      <c r="D18" s="77"/>
      <c r="E18" s="150">
        <v>3</v>
      </c>
      <c r="F18" s="150">
        <v>4</v>
      </c>
      <c r="G18" s="150">
        <v>5</v>
      </c>
      <c r="H18" s="150">
        <v>6</v>
      </c>
      <c r="I18" s="150">
        <v>7</v>
      </c>
      <c r="J18" s="150">
        <v>8</v>
      </c>
      <c r="K18" s="150">
        <v>9</v>
      </c>
      <c r="L18" s="150">
        <v>10</v>
      </c>
      <c r="M18" s="150">
        <v>11</v>
      </c>
      <c r="N18" s="150">
        <v>12</v>
      </c>
      <c r="O18" s="150">
        <v>13</v>
      </c>
      <c r="P18" s="150">
        <v>14</v>
      </c>
      <c r="Q18" s="707">
        <v>15</v>
      </c>
      <c r="R18" s="708"/>
      <c r="S18" s="150">
        <v>16</v>
      </c>
      <c r="T18" s="154"/>
      <c r="U18" s="154"/>
      <c r="V18" s="154"/>
      <c r="W18" s="154"/>
    </row>
    <row r="19" spans="1:23" s="135" customFormat="1" ht="20.100000000000001" customHeight="1">
      <c r="A19" s="69" t="str">
        <f ca="1">'Протокол №503-2'!A20</f>
        <v>Корпус №4</v>
      </c>
      <c r="B19" s="70"/>
      <c r="C19" s="70"/>
      <c r="D19" s="70"/>
      <c r="E19" s="155"/>
      <c r="F19" s="155"/>
      <c r="G19" s="155"/>
      <c r="H19" s="155"/>
      <c r="I19" s="155"/>
      <c r="J19" s="155"/>
      <c r="K19" s="155"/>
      <c r="L19" s="155"/>
      <c r="M19" s="155"/>
      <c r="N19" s="155"/>
      <c r="O19" s="155"/>
      <c r="P19" s="155"/>
      <c r="Q19" s="155"/>
      <c r="R19" s="155"/>
      <c r="S19" s="156"/>
      <c r="T19" s="157"/>
      <c r="U19" s="157"/>
      <c r="V19" s="157"/>
      <c r="W19" s="157"/>
    </row>
    <row r="20" spans="1:23" s="317" customFormat="1" ht="32.25" customHeight="1">
      <c r="A20" s="151">
        <v>232</v>
      </c>
      <c r="B20" s="241" t="s">
        <v>193</v>
      </c>
      <c r="C20" s="369" t="s">
        <v>432</v>
      </c>
      <c r="D20" s="158" t="str">
        <f>IF(T20="АВС","~380В","~220В")</f>
        <v>~220В</v>
      </c>
      <c r="E20" s="159" t="s">
        <v>433</v>
      </c>
      <c r="F20" s="151">
        <f>U20</f>
        <v>16</v>
      </c>
      <c r="G20" s="151">
        <f>IF(T20="ПН-2",U20,IF(W20="в",F20*5,IF(W20="С",F20*10,IF(W20="d",F20*20,F20))))</f>
        <v>160</v>
      </c>
      <c r="H20" s="160">
        <f>IF(OR(T20="В",T20="С"),"-",220/K20)</f>
        <v>0.57894736842105265</v>
      </c>
      <c r="I20" s="160" t="str">
        <f>IF(OR(T20="А",T20="С"),"-",220/L20)</f>
        <v>-</v>
      </c>
      <c r="J20" s="160" t="str">
        <f>IF(OR(T20="А",T20="В"),"-",220/M20)</f>
        <v>-</v>
      </c>
      <c r="K20" s="151">
        <f>IF(OR(T20="В",T20="С"),"-",TRUNC(ROUND(V20-0.03*V20,0)/10,0)*10)</f>
        <v>380</v>
      </c>
      <c r="L20" s="151" t="str">
        <f>IF(OR(T20="А",T20="С"),"-",TRUNC(ROUND(V20+0.03*V20,0)/10,0)*10)</f>
        <v>-</v>
      </c>
      <c r="M20" s="151" t="str">
        <f>IF(OR(T20="А",T20="В"),"-",TRUNC(V20/10,0)*10)</f>
        <v>-</v>
      </c>
      <c r="N20" s="151">
        <v>3</v>
      </c>
      <c r="O20" s="151">
        <v>1.1000000000000001</v>
      </c>
      <c r="P20" s="161">
        <f>IF(OR(T20="АВС",T20="А"),K20/F20,IF(T20="В",L20/F20,IF(T20="С",M20/F20,K20/G20)))</f>
        <v>23.75</v>
      </c>
      <c r="Q20" s="709">
        <f>IF(OR(T20="АВС",T20="А"),ROUNDDOWN(K20/G20,1),IF(T20="В",ROUNDDOWN(L20/G20,1),IF(T20="С",ROUNDDOWN(M20/G20,1),"-")))</f>
        <v>2.2999999999999998</v>
      </c>
      <c r="R20" s="710"/>
      <c r="S20" s="162" t="str">
        <f>IF(OR(Q20&lt;O20,P20&lt;N20),"Не соответствует ПТЭЭП","Соответствует ПТЭЭП")</f>
        <v>Соответствует ПТЭЭП</v>
      </c>
      <c r="T20" s="380" t="s">
        <v>926</v>
      </c>
      <c r="U20" s="163">
        <v>16</v>
      </c>
      <c r="V20" s="164">
        <v>400</v>
      </c>
      <c r="W20" s="165" t="s">
        <v>927</v>
      </c>
    </row>
    <row r="21" spans="1:23" s="138" customFormat="1" ht="30" customHeight="1">
      <c r="A21" s="162"/>
      <c r="B21" s="310"/>
      <c r="C21" s="311"/>
      <c r="D21" s="158"/>
      <c r="E21" s="159"/>
      <c r="F21" s="151"/>
      <c r="G21" s="151"/>
      <c r="H21" s="160"/>
      <c r="I21" s="160"/>
      <c r="J21" s="160"/>
      <c r="K21" s="151"/>
      <c r="L21" s="151"/>
      <c r="M21" s="151"/>
      <c r="N21" s="151"/>
      <c r="O21" s="151"/>
      <c r="P21" s="161"/>
      <c r="Q21" s="709"/>
      <c r="R21" s="710"/>
      <c r="S21" s="162"/>
      <c r="T21" s="133"/>
      <c r="U21" s="163"/>
      <c r="V21" s="164"/>
      <c r="W21" s="165"/>
    </row>
    <row r="22" spans="1:23" s="138" customFormat="1" ht="22.5" customHeight="1">
      <c r="A22" s="702" t="s">
        <v>434</v>
      </c>
      <c r="B22" s="702"/>
      <c r="C22" s="702"/>
      <c r="D22" s="702"/>
      <c r="E22" s="702"/>
      <c r="F22" s="702"/>
      <c r="G22" s="7"/>
      <c r="H22" s="7"/>
      <c r="I22" s="7"/>
      <c r="J22" s="7"/>
      <c r="K22" s="7"/>
      <c r="L22" s="7"/>
      <c r="M22" s="7"/>
      <c r="N22" s="7"/>
      <c r="O22" s="7"/>
      <c r="P22" s="7"/>
      <c r="Q22" s="7"/>
      <c r="R22" s="7"/>
      <c r="S22" s="7"/>
      <c r="T22"/>
      <c r="U22"/>
      <c r="V22"/>
      <c r="W22"/>
    </row>
    <row r="23" spans="1:23" s="138" customFormat="1" ht="23.25" customHeight="1">
      <c r="A23" s="464" t="s">
        <v>1017</v>
      </c>
      <c r="B23" s="457" t="s">
        <v>1018</v>
      </c>
      <c r="C23" s="681"/>
      <c r="D23" s="458"/>
      <c r="E23" s="464" t="s">
        <v>1019</v>
      </c>
      <c r="F23" s="461" t="s">
        <v>1021</v>
      </c>
      <c r="G23" s="463"/>
      <c r="H23" s="463"/>
      <c r="I23" s="463"/>
      <c r="J23" s="462"/>
      <c r="K23" s="461" t="s">
        <v>1022</v>
      </c>
      <c r="L23" s="463"/>
      <c r="M23" s="463"/>
      <c r="N23" s="462"/>
      <c r="O23" s="457" t="s">
        <v>1023</v>
      </c>
      <c r="P23" s="458"/>
      <c r="Q23" s="457" t="s">
        <v>1024</v>
      </c>
      <c r="R23" s="681"/>
      <c r="S23" s="458"/>
    </row>
    <row r="24" spans="1:23" ht="53.25" customHeight="1">
      <c r="A24" s="465"/>
      <c r="B24" s="459"/>
      <c r="C24" s="682"/>
      <c r="D24" s="460"/>
      <c r="E24" s="465"/>
      <c r="F24" s="461" t="s">
        <v>1025</v>
      </c>
      <c r="G24" s="462"/>
      <c r="H24" s="461" t="s">
        <v>1026</v>
      </c>
      <c r="I24" s="463"/>
      <c r="J24" s="462"/>
      <c r="K24" s="461" t="s">
        <v>1027</v>
      </c>
      <c r="L24" s="462"/>
      <c r="M24" s="461" t="s">
        <v>1028</v>
      </c>
      <c r="N24" s="462"/>
      <c r="O24" s="459"/>
      <c r="P24" s="460"/>
      <c r="Q24" s="459"/>
      <c r="R24" s="682"/>
      <c r="S24" s="460"/>
    </row>
    <row r="25" spans="1:23" s="138" customFormat="1" ht="40.5" customHeight="1">
      <c r="A25" s="53">
        <v>1</v>
      </c>
      <c r="B25" s="461" t="str">
        <f ca="1">'Исходник '!B56</f>
        <v>MPI-520</v>
      </c>
      <c r="C25" s="463"/>
      <c r="D25" s="462"/>
      <c r="E25" s="149">
        <f ca="1">'Исходник '!C56</f>
        <v>723895</v>
      </c>
      <c r="F25" s="461" t="str">
        <f ca="1">'Исходник '!F58:G58</f>
        <v>0-1999 Ом (0,01 Ом)
0,001...40кА (0,001кА)</v>
      </c>
      <c r="G25" s="462"/>
      <c r="H25" s="461" t="str">
        <f ca="1">'Исходник '!H58:I58</f>
        <v xml:space="preserve"> ± (5% ZS+5 е.м.р.)                     -∆I; +∆I;</v>
      </c>
      <c r="I25" s="463"/>
      <c r="J25" s="462"/>
      <c r="K25" s="492">
        <f ca="1">'Исходник '!J56</f>
        <v>43885</v>
      </c>
      <c r="L25" s="493"/>
      <c r="M25" s="492">
        <f ca="1">'Исходник '!L56</f>
        <v>44251</v>
      </c>
      <c r="N25" s="493"/>
      <c r="O25" s="461" t="str">
        <f ca="1">'Исходник '!N56</f>
        <v>№80</v>
      </c>
      <c r="P25" s="462"/>
      <c r="Q25" s="461" t="str">
        <f ca="1">'Исходник '!P56</f>
        <v>ООО НПК "АВИАПРИБОР"</v>
      </c>
      <c r="R25" s="463"/>
      <c r="S25" s="462"/>
    </row>
    <row r="26" spans="1:23" s="138" customFormat="1" ht="30" customHeight="1">
      <c r="A26" s="53">
        <v>2</v>
      </c>
      <c r="B26" s="461" t="str">
        <f ca="1">'Исходник '!B61</f>
        <v>ИВТМ-7</v>
      </c>
      <c r="C26" s="463"/>
      <c r="D26" s="462"/>
      <c r="E26" s="149">
        <f ca="1">'Исходник '!C61</f>
        <v>20084</v>
      </c>
      <c r="F26" s="461" t="str">
        <f ca="1">'Исходник '!F61:G61</f>
        <v>0-99 %
-20 +60 0С</v>
      </c>
      <c r="G26" s="462"/>
      <c r="H26" s="461" t="str">
        <f ca="1">'Исходник '!H61:I61</f>
        <v>± 2%
± 0,2 0С</v>
      </c>
      <c r="I26" s="463"/>
      <c r="J26" s="462"/>
      <c r="K26" s="492">
        <f ca="1">'Исходник '!J61</f>
        <v>43885</v>
      </c>
      <c r="L26" s="493"/>
      <c r="M26" s="492">
        <f ca="1">'Исходник '!L61</f>
        <v>44251</v>
      </c>
      <c r="N26" s="493"/>
      <c r="O26" s="461" t="str">
        <f ca="1">'Исходник '!N61</f>
        <v>№78</v>
      </c>
      <c r="P26" s="462"/>
      <c r="Q26" s="461" t="str">
        <f ca="1">'Исходник '!P61</f>
        <v>ООО НПК "АВИАПРИБОР"</v>
      </c>
      <c r="R26" s="463"/>
      <c r="S26" s="462"/>
    </row>
    <row r="27" spans="1:23" ht="30" customHeight="1">
      <c r="A27" s="53">
        <v>3</v>
      </c>
      <c r="B27" s="461" t="str">
        <f ca="1">'Исходник '!B62</f>
        <v>Барометр М 67</v>
      </c>
      <c r="C27" s="463"/>
      <c r="D27" s="462"/>
      <c r="E27" s="149">
        <f ca="1">'Исходник '!C62</f>
        <v>74</v>
      </c>
      <c r="F27" s="461" t="str">
        <f ca="1">'Исходник '!F62:G62</f>
        <v>610-790
 мм.рт.ст</v>
      </c>
      <c r="G27" s="462"/>
      <c r="H27" s="461" t="str">
        <f ca="1">'Исходник '!H62:I62</f>
        <v>± 0,8 мм.рт.ст.</v>
      </c>
      <c r="I27" s="463"/>
      <c r="J27" s="462"/>
      <c r="K27" s="492">
        <f ca="1">'Исходник '!J62</f>
        <v>43885</v>
      </c>
      <c r="L27" s="493"/>
      <c r="M27" s="492">
        <f ca="1">'Исходник '!L62</f>
        <v>44251</v>
      </c>
      <c r="N27" s="493"/>
      <c r="O27" s="461" t="str">
        <f ca="1">'Исходник '!N62</f>
        <v>№77</v>
      </c>
      <c r="P27" s="462"/>
      <c r="Q27" s="461" t="str">
        <f ca="1">'Исходник '!P62</f>
        <v>ООО НПК "АВИАПРИБОР"</v>
      </c>
      <c r="R27" s="463"/>
      <c r="S27" s="462"/>
    </row>
    <row r="28" spans="1:23" s="152" customFormat="1" ht="19.5" customHeight="1">
      <c r="A28" s="13"/>
      <c r="B28" s="87" t="s">
        <v>435</v>
      </c>
      <c r="C28" s="13"/>
      <c r="D28" s="87"/>
      <c r="E28" s="7"/>
      <c r="F28" s="7"/>
      <c r="G28" s="7"/>
      <c r="H28" s="7"/>
      <c r="I28" s="7"/>
      <c r="J28" s="7"/>
      <c r="K28" s="7"/>
      <c r="L28" s="7"/>
      <c r="M28" s="7"/>
      <c r="N28" s="7"/>
      <c r="O28" s="7"/>
      <c r="P28" s="7"/>
      <c r="Q28" s="7"/>
      <c r="R28" s="7"/>
      <c r="S28" s="7"/>
      <c r="T28" s="6"/>
      <c r="U28" s="6"/>
      <c r="V28" s="6"/>
      <c r="W28" s="6"/>
    </row>
    <row r="29" spans="1:23" s="153" customFormat="1" ht="15" customHeight="1">
      <c r="A29" s="88"/>
      <c r="B29" s="7" t="s">
        <v>436</v>
      </c>
      <c r="C29" s="89"/>
      <c r="D29" s="89"/>
      <c r="E29" s="89"/>
      <c r="F29" s="89"/>
      <c r="G29" s="89"/>
      <c r="H29" s="89"/>
      <c r="I29" s="89"/>
      <c r="J29" s="7"/>
      <c r="K29" s="90" t="s">
        <v>437</v>
      </c>
      <c r="L29" s="90"/>
      <c r="M29" s="90"/>
      <c r="N29" s="90"/>
      <c r="O29" s="90"/>
      <c r="P29" s="90"/>
      <c r="Q29" s="90"/>
      <c r="R29" s="90"/>
      <c r="S29" s="90"/>
      <c r="T29" s="2"/>
      <c r="U29" s="2"/>
      <c r="V29" s="2"/>
      <c r="W29" s="2"/>
    </row>
    <row r="30" spans="1:23" s="153" customFormat="1" ht="15" customHeight="1">
      <c r="A30" s="88"/>
      <c r="B30" s="90" t="s">
        <v>438</v>
      </c>
      <c r="C30" s="90"/>
      <c r="D30" s="90"/>
      <c r="E30" s="90"/>
      <c r="F30" s="90"/>
      <c r="G30" s="90"/>
      <c r="H30" s="89"/>
      <c r="I30" s="89"/>
      <c r="J30" s="7"/>
      <c r="K30" s="90" t="s">
        <v>439</v>
      </c>
      <c r="L30" s="90"/>
      <c r="M30" s="90"/>
      <c r="N30" s="90"/>
      <c r="O30" s="90"/>
      <c r="P30" s="90"/>
      <c r="Q30" s="90"/>
      <c r="R30" s="90"/>
      <c r="S30" s="90"/>
      <c r="T30" s="2"/>
      <c r="U30" s="2"/>
      <c r="V30" s="2"/>
      <c r="W30" s="2"/>
    </row>
    <row r="31" spans="1:23" s="153" customFormat="1" ht="17.25" customHeight="1">
      <c r="A31" s="13"/>
      <c r="B31" s="9" t="s">
        <v>440</v>
      </c>
      <c r="C31" s="13"/>
      <c r="D31" s="9"/>
      <c r="E31" s="7"/>
      <c r="F31" s="7"/>
      <c r="G31" s="7"/>
      <c r="H31" s="7"/>
      <c r="I31" s="7"/>
      <c r="J31" s="7"/>
      <c r="K31" s="7"/>
      <c r="L31" s="7"/>
      <c r="M31" s="7"/>
      <c r="N31" s="7"/>
      <c r="O31" s="7"/>
      <c r="P31" s="7"/>
      <c r="Q31" s="7"/>
      <c r="R31" s="7"/>
      <c r="S31" s="7"/>
      <c r="T31" s="2"/>
      <c r="U31" s="2"/>
      <c r="V31" s="2"/>
      <c r="W31" s="2"/>
    </row>
    <row r="32" spans="1:23" s="148" customFormat="1" ht="14.25" customHeight="1">
      <c r="A32" s="13"/>
      <c r="B32" s="91" t="s">
        <v>441</v>
      </c>
      <c r="C32" s="13"/>
      <c r="D32" s="91"/>
      <c r="E32" s="91"/>
      <c r="F32" s="91"/>
      <c r="G32" s="91"/>
      <c r="H32" s="91"/>
      <c r="I32" s="91"/>
      <c r="J32" s="91"/>
      <c r="K32" s="91"/>
      <c r="L32" s="91"/>
      <c r="M32" s="91"/>
      <c r="N32" s="91"/>
      <c r="O32" s="91"/>
      <c r="P32" s="91"/>
      <c r="Q32" s="91"/>
      <c r="R32" s="91"/>
      <c r="S32" s="91"/>
      <c r="T32" s="166"/>
      <c r="U32" s="166"/>
      <c r="V32" s="166"/>
      <c r="W32" s="166"/>
    </row>
    <row r="33" spans="1:23" s="152" customFormat="1" ht="15" customHeight="1">
      <c r="A33" s="13"/>
      <c r="B33" s="91" t="s">
        <v>442</v>
      </c>
      <c r="C33" s="13"/>
      <c r="D33" s="91"/>
      <c r="E33" s="91"/>
      <c r="F33" s="91"/>
      <c r="G33" s="91"/>
      <c r="H33" s="91"/>
      <c r="I33" s="91"/>
      <c r="J33" s="91"/>
      <c r="K33" s="91"/>
      <c r="L33" s="91"/>
      <c r="M33" s="91"/>
      <c r="N33" s="91"/>
      <c r="O33" s="91"/>
      <c r="P33" s="91"/>
      <c r="Q33" s="91"/>
      <c r="R33" s="91"/>
      <c r="S33" s="91"/>
      <c r="T33" s="6"/>
      <c r="U33" s="6"/>
      <c r="V33" s="6"/>
      <c r="W33" s="6"/>
    </row>
    <row r="34" spans="1:23" s="152" customFormat="1" ht="255" customHeight="1">
      <c r="A34" s="185"/>
      <c r="B34" s="186" t="s">
        <v>443</v>
      </c>
      <c r="C34" s="13"/>
      <c r="D34" s="712" t="s">
        <v>444</v>
      </c>
      <c r="E34" s="712"/>
      <c r="F34" s="712"/>
      <c r="G34" s="712"/>
      <c r="H34" s="712"/>
      <c r="I34" s="712"/>
      <c r="J34" s="712"/>
      <c r="K34" s="712"/>
      <c r="L34" s="712"/>
      <c r="M34" s="712"/>
      <c r="N34" s="712"/>
      <c r="O34" s="712"/>
      <c r="P34" s="712"/>
      <c r="Q34" s="712"/>
      <c r="R34" s="712"/>
      <c r="S34" s="712"/>
      <c r="T34" s="6"/>
      <c r="U34" s="6"/>
      <c r="V34" s="6"/>
      <c r="W34" s="6"/>
    </row>
    <row r="35" spans="1:23" s="152" customFormat="1" ht="18.75" customHeight="1">
      <c r="A35" s="60"/>
      <c r="B35" s="92" t="s">
        <v>445</v>
      </c>
      <c r="C35" s="93"/>
      <c r="D35" s="711" t="s">
        <v>446</v>
      </c>
      <c r="E35" s="711"/>
      <c r="F35" s="711"/>
      <c r="G35" s="711"/>
      <c r="H35" s="711"/>
      <c r="I35" s="711"/>
      <c r="J35" s="711"/>
      <c r="K35" s="711"/>
      <c r="L35" s="711"/>
      <c r="M35" s="711"/>
      <c r="N35" s="711"/>
      <c r="O35" s="711"/>
      <c r="P35" s="711"/>
      <c r="Q35" s="711"/>
      <c r="R35" s="711"/>
      <c r="S35" s="711"/>
      <c r="T35" s="6"/>
      <c r="U35" s="6"/>
      <c r="V35" s="6"/>
      <c r="W35" s="6"/>
    </row>
    <row r="36" spans="1:23" s="5" customFormat="1" ht="17.25" customHeight="1">
      <c r="A36" s="688" t="s">
        <v>1293</v>
      </c>
      <c r="B36" s="688"/>
      <c r="C36" s="688"/>
      <c r="D36" s="642" t="s">
        <v>1251</v>
      </c>
      <c r="E36" s="642"/>
      <c r="F36" s="642"/>
      <c r="G36" s="7"/>
      <c r="H36" s="642"/>
      <c r="I36" s="642"/>
      <c r="J36" s="55"/>
      <c r="K36" s="55"/>
      <c r="L36" s="642" t="str">
        <f ca="1">'Исходник '!B12</f>
        <v>Кокшаров С.В.</v>
      </c>
      <c r="M36" s="642"/>
      <c r="N36" s="642"/>
      <c r="O36" s="7"/>
      <c r="P36" s="7"/>
      <c r="Q36" s="7"/>
      <c r="R36" s="7"/>
      <c r="S36" s="7"/>
      <c r="T36" s="6"/>
      <c r="U36" s="6"/>
      <c r="V36" s="6"/>
      <c r="W36" s="6"/>
    </row>
    <row r="37" spans="1:23" s="5" customFormat="1" ht="15.75" customHeight="1">
      <c r="A37" s="688"/>
      <c r="B37" s="688"/>
      <c r="C37" s="688"/>
      <c r="D37" s="616" t="s">
        <v>1253</v>
      </c>
      <c r="E37" s="616"/>
      <c r="F37" s="616"/>
      <c r="G37" s="7"/>
      <c r="H37" s="616" t="s">
        <v>1130</v>
      </c>
      <c r="I37" s="616"/>
      <c r="J37" s="54"/>
      <c r="K37" s="54"/>
      <c r="L37" s="616" t="s">
        <v>1294</v>
      </c>
      <c r="M37" s="616"/>
      <c r="N37" s="616"/>
      <c r="O37" s="7"/>
      <c r="P37" s="7"/>
      <c r="Q37" s="7"/>
      <c r="R37" s="7"/>
      <c r="S37" s="7"/>
      <c r="T37" s="6"/>
      <c r="U37" s="6"/>
      <c r="V37" s="6"/>
      <c r="W37" s="6"/>
    </row>
    <row r="38" spans="1:23" s="5" customFormat="1" ht="15.75" customHeight="1">
      <c r="A38" s="688"/>
      <c r="B38" s="688"/>
      <c r="C38" s="688"/>
      <c r="D38" s="571" t="s">
        <v>1295</v>
      </c>
      <c r="E38" s="571"/>
      <c r="F38" s="571"/>
      <c r="G38" s="7"/>
      <c r="H38" s="655"/>
      <c r="I38" s="655"/>
      <c r="J38" s="61"/>
      <c r="K38" s="61"/>
      <c r="L38" s="571" t="str">
        <f ca="1">'Исходник '!B13</f>
        <v>Тимонин Р.В.</v>
      </c>
      <c r="M38" s="571"/>
      <c r="N38" s="571"/>
      <c r="O38" s="7"/>
      <c r="P38" s="7"/>
      <c r="Q38" s="7"/>
      <c r="R38" s="7"/>
      <c r="S38" s="7"/>
      <c r="T38" s="6"/>
      <c r="U38" s="6"/>
      <c r="V38" s="6"/>
      <c r="W38" s="6"/>
    </row>
    <row r="39" spans="1:23" s="5" customFormat="1" ht="15" customHeight="1">
      <c r="A39" s="94"/>
      <c r="B39" s="94"/>
      <c r="C39" s="94"/>
      <c r="D39" s="616" t="s">
        <v>1253</v>
      </c>
      <c r="E39" s="616"/>
      <c r="F39" s="616"/>
      <c r="G39" s="7"/>
      <c r="H39" s="616" t="s">
        <v>1130</v>
      </c>
      <c r="I39" s="616"/>
      <c r="J39" s="54"/>
      <c r="K39" s="54"/>
      <c r="L39" s="616" t="s">
        <v>1294</v>
      </c>
      <c r="M39" s="616"/>
      <c r="N39" s="616"/>
      <c r="O39" s="7"/>
      <c r="P39" s="7"/>
      <c r="Q39" s="7"/>
      <c r="R39" s="7"/>
      <c r="S39" s="7"/>
      <c r="T39" s="6"/>
      <c r="U39" s="6"/>
      <c r="V39" s="6"/>
      <c r="W39" s="6"/>
    </row>
    <row r="40" spans="1:23" s="152" customFormat="1" ht="15.75" customHeight="1">
      <c r="A40" s="714" t="s">
        <v>1296</v>
      </c>
      <c r="B40" s="714"/>
      <c r="C40" s="714"/>
      <c r="D40" s="571" t="s">
        <v>1251</v>
      </c>
      <c r="E40" s="571"/>
      <c r="F40" s="571"/>
      <c r="G40" s="7"/>
      <c r="H40" s="655"/>
      <c r="I40" s="655"/>
      <c r="J40" s="61"/>
      <c r="K40" s="61"/>
      <c r="L40" s="571" t="str">
        <f ca="1">'Исходник '!B12</f>
        <v>Кокшаров С.В.</v>
      </c>
      <c r="M40" s="571"/>
      <c r="N40" s="571"/>
      <c r="O40" s="7"/>
      <c r="P40" s="7"/>
      <c r="Q40" s="7"/>
      <c r="R40" s="7"/>
      <c r="S40" s="7"/>
      <c r="T40" s="6"/>
      <c r="U40" s="6"/>
      <c r="V40" s="6"/>
      <c r="W40" s="6"/>
    </row>
    <row r="41" spans="1:23" s="138" customFormat="1" ht="14.25" customHeight="1">
      <c r="A41" s="20"/>
      <c r="B41" s="20"/>
      <c r="C41" s="20"/>
      <c r="D41" s="616" t="s">
        <v>1253</v>
      </c>
      <c r="E41" s="616"/>
      <c r="F41" s="616"/>
      <c r="G41" s="7"/>
      <c r="H41" s="616" t="s">
        <v>1130</v>
      </c>
      <c r="I41" s="616"/>
      <c r="J41" s="54"/>
      <c r="K41" s="54"/>
      <c r="L41" s="616" t="s">
        <v>1294</v>
      </c>
      <c r="M41" s="616"/>
      <c r="N41" s="616"/>
      <c r="O41" s="7"/>
      <c r="P41" s="7"/>
      <c r="Q41" s="7"/>
      <c r="R41" s="7"/>
      <c r="S41" s="7"/>
      <c r="T41"/>
      <c r="U41"/>
      <c r="V41"/>
    </row>
    <row r="42" spans="1:23" ht="22.5" customHeight="1">
      <c r="A42" s="713" t="s">
        <v>1297</v>
      </c>
      <c r="B42" s="713"/>
      <c r="C42" s="713"/>
      <c r="D42" s="713"/>
      <c r="E42" s="713"/>
      <c r="F42" s="713"/>
      <c r="G42" s="713"/>
      <c r="H42" s="713"/>
      <c r="I42" s="713"/>
      <c r="J42" s="713"/>
      <c r="K42" s="713"/>
      <c r="L42" s="713"/>
      <c r="M42" s="713"/>
      <c r="N42" s="713"/>
      <c r="O42" s="713"/>
      <c r="P42" s="713"/>
      <c r="Q42" s="713"/>
      <c r="R42" s="713"/>
      <c r="S42" s="713"/>
    </row>
    <row r="43" spans="1:23" s="138" customFormat="1" ht="11.25" customHeight="1">
      <c r="A43" s="713" t="s">
        <v>1298</v>
      </c>
      <c r="B43" s="713"/>
      <c r="C43" s="713"/>
      <c r="D43" s="713"/>
      <c r="E43" s="713"/>
      <c r="F43" s="713"/>
      <c r="G43" s="713"/>
      <c r="H43" s="713"/>
      <c r="I43" s="713"/>
      <c r="J43" s="713"/>
      <c r="K43" s="713"/>
      <c r="L43" s="713"/>
      <c r="M43" s="713"/>
      <c r="N43" s="713"/>
      <c r="O43" s="713"/>
      <c r="P43" s="713"/>
      <c r="Q43" s="713"/>
      <c r="R43" s="713"/>
      <c r="S43" s="713"/>
      <c r="T43"/>
      <c r="U43"/>
      <c r="V43"/>
    </row>
    <row r="44" spans="1:23" s="138" customFormat="1" ht="6" customHeight="1">
      <c r="A44" s="20"/>
      <c r="B44"/>
      <c r="C44"/>
      <c r="D44" s="54"/>
      <c r="E44" s="54"/>
      <c r="F44" s="54"/>
      <c r="G44"/>
      <c r="H44" s="54"/>
      <c r="I44" s="54"/>
      <c r="J44" s="54"/>
      <c r="K44" s="54"/>
      <c r="L44" s="54"/>
      <c r="M44" s="54"/>
      <c r="N44"/>
      <c r="O44"/>
      <c r="P44"/>
      <c r="Q44"/>
      <c r="R44"/>
      <c r="S44"/>
      <c r="T44"/>
      <c r="U44"/>
      <c r="V44"/>
    </row>
  </sheetData>
  <mergeCells count="102">
    <mergeCell ref="A42:S42"/>
    <mergeCell ref="A43:S43"/>
    <mergeCell ref="D39:F39"/>
    <mergeCell ref="H39:I39"/>
    <mergeCell ref="L39:N39"/>
    <mergeCell ref="A40:C40"/>
    <mergeCell ref="D40:F40"/>
    <mergeCell ref="H40:I40"/>
    <mergeCell ref="L40:N40"/>
    <mergeCell ref="D41:F41"/>
    <mergeCell ref="A36:C36"/>
    <mergeCell ref="D36:F36"/>
    <mergeCell ref="H36:I36"/>
    <mergeCell ref="L36:N36"/>
    <mergeCell ref="A37:C37"/>
    <mergeCell ref="D37:F37"/>
    <mergeCell ref="H37:I37"/>
    <mergeCell ref="L37:N37"/>
    <mergeCell ref="A38:C38"/>
    <mergeCell ref="D38:F38"/>
    <mergeCell ref="H38:I38"/>
    <mergeCell ref="L38:N38"/>
    <mergeCell ref="H41:I41"/>
    <mergeCell ref="L41:N41"/>
    <mergeCell ref="M27:N27"/>
    <mergeCell ref="O27:P27"/>
    <mergeCell ref="Q27:S27"/>
    <mergeCell ref="D34:S34"/>
    <mergeCell ref="B27:D27"/>
    <mergeCell ref="F27:G27"/>
    <mergeCell ref="H27:J27"/>
    <mergeCell ref="K27:L27"/>
    <mergeCell ref="D35:S35"/>
    <mergeCell ref="B25:D25"/>
    <mergeCell ref="F25:G25"/>
    <mergeCell ref="H25:J25"/>
    <mergeCell ref="K25:L25"/>
    <mergeCell ref="M25:N25"/>
    <mergeCell ref="O25:P25"/>
    <mergeCell ref="Q25:S25"/>
    <mergeCell ref="B26:D26"/>
    <mergeCell ref="F26:G26"/>
    <mergeCell ref="Q26:S26"/>
    <mergeCell ref="Q18:R18"/>
    <mergeCell ref="Q20:R20"/>
    <mergeCell ref="Q21:R21"/>
    <mergeCell ref="H26:J26"/>
    <mergeCell ref="K26:L26"/>
    <mergeCell ref="M26:N26"/>
    <mergeCell ref="O26:P26"/>
    <mergeCell ref="F24:G24"/>
    <mergeCell ref="H24:J24"/>
    <mergeCell ref="K24:L24"/>
    <mergeCell ref="M24:N24"/>
    <mergeCell ref="A22:F22"/>
    <mergeCell ref="F23:J23"/>
    <mergeCell ref="K23:N23"/>
    <mergeCell ref="A23:A24"/>
    <mergeCell ref="B23:D24"/>
    <mergeCell ref="E23:E24"/>
    <mergeCell ref="T15:T17"/>
    <mergeCell ref="U15:U17"/>
    <mergeCell ref="V15:V17"/>
    <mergeCell ref="W15:W17"/>
    <mergeCell ref="O23:P24"/>
    <mergeCell ref="Q23:S24"/>
    <mergeCell ref="N16:O16"/>
    <mergeCell ref="P16:R16"/>
    <mergeCell ref="E16:E17"/>
    <mergeCell ref="F16:F17"/>
    <mergeCell ref="G16:G17"/>
    <mergeCell ref="H16:H17"/>
    <mergeCell ref="I16:I17"/>
    <mergeCell ref="J16:J17"/>
    <mergeCell ref="K16:K17"/>
    <mergeCell ref="L16:L17"/>
    <mergeCell ref="A11:S11"/>
    <mergeCell ref="A12:S12"/>
    <mergeCell ref="A13:S13"/>
    <mergeCell ref="A14:G14"/>
    <mergeCell ref="E15:G15"/>
    <mergeCell ref="H15:J15"/>
    <mergeCell ref="A7:S7"/>
    <mergeCell ref="B8:C8"/>
    <mergeCell ref="K15:M15"/>
    <mergeCell ref="N15:R15"/>
    <mergeCell ref="A15:A17"/>
    <mergeCell ref="B15:D17"/>
    <mergeCell ref="M16:M17"/>
    <mergeCell ref="Q17:R17"/>
    <mergeCell ref="A9:S9"/>
    <mergeCell ref="A10:S10"/>
    <mergeCell ref="F8:H8"/>
    <mergeCell ref="O8:P8"/>
    <mergeCell ref="S15:S17"/>
    <mergeCell ref="M1:S1"/>
    <mergeCell ref="B2:C2"/>
    <mergeCell ref="M2:S2"/>
    <mergeCell ref="M3:S3"/>
    <mergeCell ref="P4:S4"/>
    <mergeCell ref="A5:S5"/>
    <mergeCell ref="A6:S6"/>
  </mergeCells>
  <phoneticPr fontId="0" type="noConversion"/>
  <dataValidations count="2">
    <dataValidation type="list" allowBlank="1" showInputMessage="1" showErrorMessage="1" sqref="AB1:AB3 T1:T1048576 Z4 V5:V7 AJ8 V9:V14 V21:V65536">
      <formula1>'Исходник '!$G$1:$G$5</formula1>
    </dataValidation>
    <dataValidation type="list" allowBlank="1" showInputMessage="1" showErrorMessage="1" sqref="W1:W1048576">
      <formula1>'Исходник '!$H$1:$H$4</formula1>
    </dataValidation>
  </dataValidations>
  <pageMargins left="0.39374999999999999" right="0.19652800000000001" top="0.59027799999999997" bottom="0.78749999999999998" header="0.51180599999999998" footer="0.19652800000000001"/>
  <pageSetup paperSize="9" fitToWidth="0" fitToHeight="3" orientation="landscape"/>
  <headerFooter>
    <oddFooter>&amp;C&amp;A стр.&amp;P из &amp;N</oddFooter>
  </headerFooter>
</worksheet>
</file>

<file path=xl/worksheets/sheet12.xml><?xml version="1.0" encoding="utf-8"?>
<worksheet xmlns="http://schemas.openxmlformats.org/spreadsheetml/2006/main" xmlns:r="http://schemas.openxmlformats.org/officeDocument/2006/relationships">
  <dimension ref="A1:X236"/>
  <sheetViews>
    <sheetView topLeftCell="A14" workbookViewId="0">
      <selection activeCell="Y26" sqref="Y26"/>
    </sheetView>
  </sheetViews>
  <sheetFormatPr defaultRowHeight="12.75" outlineLevelCol="1"/>
  <cols>
    <col min="1" max="1" width="4.28515625" style="7" customWidth="1"/>
    <col min="2" max="2" width="14.42578125" style="7" customWidth="1"/>
    <col min="3" max="3" width="8.28515625" style="7" customWidth="1"/>
    <col min="4" max="4" width="8.5703125" style="7" customWidth="1"/>
    <col min="5" max="5" width="10.28515625" style="7" customWidth="1"/>
    <col min="6" max="6" width="8.7109375" style="7" customWidth="1"/>
    <col min="7" max="7" width="4.85546875" style="7" customWidth="1"/>
    <col min="8" max="8" width="7.28515625" style="7" customWidth="1"/>
    <col min="9" max="9" width="6.28515625" style="7" customWidth="1"/>
    <col min="10" max="10" width="1.5703125" style="7" customWidth="1"/>
    <col min="11" max="11" width="6.28515625" style="7" customWidth="1"/>
    <col min="12" max="12" width="7.7109375" style="7" customWidth="1"/>
    <col min="13" max="14" width="6.7109375" style="7" customWidth="1"/>
    <col min="15" max="17" width="7.7109375" style="7" customWidth="1"/>
    <col min="18" max="18" width="8.5703125" style="7" customWidth="1"/>
    <col min="19" max="19" width="10.7109375" style="7" customWidth="1"/>
    <col min="20" max="23" width="9.140625" style="198" hidden="1" customWidth="1" outlineLevel="1"/>
    <col min="24" max="24" width="9.140625" style="7" collapsed="1"/>
    <col min="25" max="16384" width="9.140625" style="7"/>
  </cols>
  <sheetData>
    <row r="1" spans="1:23" ht="18" customHeight="1">
      <c r="A1" s="319"/>
      <c r="B1" s="212"/>
      <c r="C1" s="212"/>
      <c r="D1" s="320"/>
      <c r="H1" s="510"/>
      <c r="I1" s="510"/>
      <c r="J1" s="614"/>
      <c r="K1" s="614"/>
      <c r="L1" s="614"/>
      <c r="M1" s="614"/>
      <c r="N1" s="614"/>
      <c r="O1" s="614"/>
      <c r="P1" s="614"/>
      <c r="Q1" s="614"/>
      <c r="R1" s="614"/>
      <c r="S1" s="614"/>
    </row>
    <row r="2" spans="1:23" ht="18" customHeight="1">
      <c r="A2" s="319"/>
      <c r="B2" s="212" t="str">
        <f ca="1">'Исходник '!B3</f>
        <v>ООО ИК «ТМ-Электро»</v>
      </c>
      <c r="C2" s="212"/>
      <c r="D2" s="320"/>
      <c r="H2" s="510" t="s">
        <v>966</v>
      </c>
      <c r="I2" s="510"/>
      <c r="J2" s="614">
        <f ca="1">'Исходник '!B19</f>
        <v>0</v>
      </c>
      <c r="K2" s="614"/>
      <c r="L2" s="614"/>
      <c r="M2" s="614"/>
      <c r="N2" s="614"/>
      <c r="O2" s="614"/>
      <c r="P2" s="614"/>
      <c r="Q2" s="614"/>
      <c r="R2" s="614"/>
      <c r="S2" s="614"/>
    </row>
    <row r="3" spans="1:23" s="72" customFormat="1" ht="49.5" customHeight="1">
      <c r="A3" s="97"/>
      <c r="B3" s="292" t="s">
        <v>1106</v>
      </c>
      <c r="C3" s="265"/>
      <c r="D3" s="264"/>
      <c r="E3" s="33"/>
      <c r="F3" s="33"/>
      <c r="G3" s="33"/>
      <c r="H3" s="621" t="s">
        <v>968</v>
      </c>
      <c r="I3" s="621"/>
      <c r="J3" s="56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K3" s="561"/>
      <c r="L3" s="561"/>
      <c r="M3" s="561"/>
      <c r="N3" s="561"/>
      <c r="O3" s="561"/>
      <c r="P3" s="561"/>
      <c r="Q3" s="561"/>
      <c r="R3" s="561"/>
      <c r="S3" s="561"/>
      <c r="T3" s="201"/>
      <c r="U3" s="201"/>
      <c r="V3" s="201"/>
      <c r="W3" s="201"/>
    </row>
    <row r="4" spans="1:23" ht="31.5" customHeight="1">
      <c r="A4" s="2"/>
      <c r="B4" s="6" t="str">
        <f ca="1">CONCATENATE('Исходник '!A5," ",'Исходник '!B5)</f>
        <v>Свидетельство о регистрации № 7915</v>
      </c>
      <c r="C4" s="2"/>
      <c r="D4" s="2"/>
      <c r="E4" s="3"/>
      <c r="F4" s="3"/>
      <c r="G4" s="3"/>
      <c r="H4" s="621" t="s">
        <v>971</v>
      </c>
      <c r="I4" s="621"/>
      <c r="J4" s="561">
        <f ca="1">'Исходник '!B21</f>
        <v>0</v>
      </c>
      <c r="K4" s="561"/>
      <c r="L4" s="561"/>
      <c r="M4" s="561"/>
      <c r="N4" s="561"/>
      <c r="O4" s="561"/>
      <c r="P4" s="561"/>
      <c r="Q4" s="561"/>
      <c r="R4" s="561"/>
      <c r="S4" s="561"/>
    </row>
    <row r="5" spans="1:23" ht="18" customHeight="1">
      <c r="A5" s="66"/>
      <c r="B5" s="6" t="str">
        <f ca="1">CONCATENATE('Исходник '!A7," ",'Исходник '!B7)</f>
        <v xml:space="preserve">Действительно до «25» ноября 2022 г. </v>
      </c>
      <c r="C5" s="212"/>
      <c r="D5" s="321"/>
      <c r="E5" s="322"/>
      <c r="F5" s="5"/>
      <c r="G5" s="5"/>
      <c r="H5" s="5"/>
      <c r="I5" s="5"/>
      <c r="J5" s="701" t="s">
        <v>1107</v>
      </c>
      <c r="K5" s="701"/>
      <c r="L5" s="701"/>
      <c r="M5" s="701"/>
      <c r="N5" s="701"/>
      <c r="O5" s="701"/>
      <c r="P5" s="6" t="str">
        <f ca="1">'Исходник '!B34</f>
        <v>30 июня 2020г.</v>
      </c>
      <c r="Q5" s="6"/>
      <c r="R5" s="6"/>
      <c r="S5" s="6"/>
    </row>
    <row r="6" spans="1:23" ht="18" customHeight="1">
      <c r="A6" s="668" t="str">
        <f ca="1">CONCATENATE('Исходник '!A16," ",'Исходник '!D15)</f>
        <v>Протокол  №503-4</v>
      </c>
      <c r="B6" s="668"/>
      <c r="C6" s="668"/>
      <c r="D6" s="668"/>
      <c r="E6" s="668"/>
      <c r="F6" s="668"/>
      <c r="G6" s="668"/>
      <c r="H6" s="668"/>
      <c r="I6" s="668"/>
      <c r="J6" s="668"/>
      <c r="K6" s="668"/>
      <c r="L6" s="668"/>
      <c r="M6" s="668"/>
      <c r="N6" s="668"/>
      <c r="O6" s="668"/>
      <c r="P6" s="668"/>
      <c r="Q6" s="668"/>
      <c r="R6" s="668"/>
      <c r="S6" s="668"/>
    </row>
    <row r="7" spans="1:23" ht="18" customHeight="1">
      <c r="A7" s="511" t="s">
        <v>410</v>
      </c>
      <c r="B7" s="511"/>
      <c r="C7" s="511"/>
      <c r="D7" s="511"/>
      <c r="E7" s="511"/>
      <c r="F7" s="511"/>
      <c r="G7" s="511"/>
      <c r="H7" s="511"/>
      <c r="I7" s="511"/>
      <c r="J7" s="511"/>
      <c r="K7" s="511"/>
      <c r="L7" s="511"/>
      <c r="M7" s="511"/>
      <c r="N7" s="511"/>
      <c r="O7" s="511"/>
      <c r="P7" s="511"/>
      <c r="Q7" s="511"/>
      <c r="R7" s="511"/>
      <c r="S7" s="511"/>
    </row>
    <row r="8" spans="1:23" ht="18" customHeight="1">
      <c r="A8" s="668" t="s">
        <v>995</v>
      </c>
      <c r="B8" s="668"/>
      <c r="C8" s="668"/>
      <c r="D8" s="668"/>
      <c r="E8" s="668"/>
      <c r="F8" s="668"/>
      <c r="G8" s="668"/>
      <c r="H8" s="668"/>
      <c r="I8" s="668"/>
      <c r="J8" s="668"/>
      <c r="K8" s="668"/>
      <c r="L8" s="668"/>
      <c r="M8" s="668"/>
      <c r="N8" s="668"/>
      <c r="O8" s="668"/>
      <c r="P8" s="668"/>
      <c r="Q8" s="668"/>
      <c r="R8" s="668"/>
      <c r="S8" s="668"/>
    </row>
    <row r="9" spans="1:23" ht="18" customHeight="1">
      <c r="B9" s="660" t="str">
        <f ca="1">'Исходник '!A36</f>
        <v>Температура воздуха:</v>
      </c>
      <c r="C9" s="663"/>
      <c r="D9" s="663"/>
      <c r="E9" s="68">
        <f ca="1">'Исходник '!B36</f>
        <v>23</v>
      </c>
      <c r="F9" s="7" t="s">
        <v>447</v>
      </c>
      <c r="H9" s="248"/>
      <c r="I9" s="68">
        <f ca="1">'Исходник '!B37</f>
        <v>58</v>
      </c>
      <c r="J9" s="84"/>
      <c r="K9" s="7" t="s">
        <v>448</v>
      </c>
      <c r="O9" s="68">
        <f ca="1">'Исходник '!B38</f>
        <v>741</v>
      </c>
      <c r="P9" s="7" t="s">
        <v>1002</v>
      </c>
    </row>
    <row r="10" spans="1:23" ht="18" customHeight="1">
      <c r="A10" s="668" t="s">
        <v>411</v>
      </c>
      <c r="B10" s="668"/>
      <c r="C10" s="668"/>
      <c r="D10" s="668"/>
      <c r="E10" s="668"/>
      <c r="F10" s="668"/>
      <c r="G10" s="668"/>
      <c r="H10" s="668"/>
      <c r="I10" s="668"/>
      <c r="J10" s="668"/>
      <c r="K10" s="668"/>
      <c r="L10" s="668"/>
      <c r="M10" s="668"/>
      <c r="N10" s="668"/>
      <c r="O10" s="668"/>
      <c r="P10" s="668"/>
      <c r="Q10" s="668"/>
      <c r="R10" s="668"/>
      <c r="S10" s="668"/>
    </row>
    <row r="11" spans="1:23" ht="18" customHeight="1">
      <c r="A11" s="516" t="str">
        <f ca="1">'Исходник '!B23</f>
        <v>приёмо-сдаточные</v>
      </c>
      <c r="B11" s="516"/>
      <c r="C11" s="516"/>
      <c r="D11" s="516"/>
      <c r="E11" s="516"/>
      <c r="F11" s="516"/>
      <c r="G11" s="516"/>
      <c r="H11" s="516"/>
      <c r="I11" s="516"/>
      <c r="J11" s="516"/>
      <c r="K11" s="516"/>
      <c r="L11" s="516"/>
      <c r="M11" s="516"/>
      <c r="N11" s="516"/>
      <c r="O11" s="516"/>
      <c r="P11" s="516"/>
      <c r="Q11" s="516"/>
      <c r="R11" s="516"/>
      <c r="S11" s="516"/>
    </row>
    <row r="12" spans="1:23" ht="18" customHeight="1">
      <c r="A12" s="716" t="s">
        <v>412</v>
      </c>
      <c r="B12" s="716"/>
      <c r="C12" s="716"/>
      <c r="D12" s="716"/>
      <c r="E12" s="716"/>
      <c r="F12" s="716"/>
      <c r="G12" s="716"/>
      <c r="H12" s="716"/>
      <c r="I12" s="716"/>
      <c r="J12" s="716"/>
      <c r="K12" s="716"/>
      <c r="L12" s="716"/>
      <c r="M12" s="716"/>
      <c r="N12" s="716"/>
      <c r="O12" s="716"/>
      <c r="P12" s="716"/>
      <c r="Q12" s="716"/>
      <c r="R12" s="716"/>
      <c r="S12" s="716"/>
    </row>
    <row r="13" spans="1:23" ht="18" customHeight="1">
      <c r="A13" s="668" t="s">
        <v>413</v>
      </c>
      <c r="B13" s="668"/>
      <c r="C13" s="668"/>
      <c r="D13" s="668"/>
      <c r="E13" s="668"/>
      <c r="F13" s="668"/>
      <c r="G13" s="668"/>
      <c r="H13" s="668"/>
      <c r="I13" s="668"/>
      <c r="J13" s="668"/>
      <c r="K13" s="668"/>
      <c r="L13" s="668"/>
      <c r="M13" s="668"/>
      <c r="N13" s="668"/>
      <c r="O13" s="668"/>
      <c r="P13" s="668"/>
      <c r="Q13" s="668"/>
      <c r="R13" s="668"/>
      <c r="S13" s="668"/>
    </row>
    <row r="14" spans="1:23" ht="18" customHeight="1">
      <c r="A14" s="505" t="s">
        <v>449</v>
      </c>
      <c r="B14" s="505"/>
      <c r="C14" s="505"/>
      <c r="D14" s="505"/>
      <c r="E14" s="505"/>
      <c r="F14" s="505"/>
      <c r="G14" s="505"/>
      <c r="H14" s="505"/>
      <c r="I14" s="505"/>
      <c r="J14" s="505"/>
      <c r="K14" s="505"/>
      <c r="L14" s="505"/>
      <c r="M14" s="505"/>
      <c r="N14" s="505"/>
      <c r="O14" s="505"/>
      <c r="P14" s="505"/>
      <c r="Q14" s="505"/>
      <c r="R14" s="505"/>
      <c r="S14" s="505"/>
    </row>
    <row r="15" spans="1:23" ht="18" customHeight="1">
      <c r="A15" s="510" t="s">
        <v>415</v>
      </c>
      <c r="B15" s="510"/>
      <c r="C15" s="510"/>
      <c r="D15" s="510"/>
      <c r="E15" s="510"/>
      <c r="F15" s="510"/>
    </row>
    <row r="16" spans="1:23" s="6" customFormat="1" ht="8.25" customHeight="1">
      <c r="A16" s="556" t="s">
        <v>1017</v>
      </c>
      <c r="B16" s="669" t="s">
        <v>450</v>
      </c>
      <c r="C16" s="717"/>
      <c r="D16" s="718"/>
      <c r="E16" s="670" t="s">
        <v>451</v>
      </c>
      <c r="F16" s="670"/>
      <c r="G16" s="670"/>
      <c r="H16" s="670"/>
      <c r="I16" s="670"/>
      <c r="J16" s="670"/>
      <c r="K16" s="671"/>
      <c r="L16" s="669" t="s">
        <v>452</v>
      </c>
      <c r="M16" s="670"/>
      <c r="N16" s="671"/>
      <c r="O16" s="669" t="s">
        <v>453</v>
      </c>
      <c r="P16" s="670"/>
      <c r="Q16" s="671"/>
      <c r="R16" s="669" t="s">
        <v>454</v>
      </c>
      <c r="S16" s="671"/>
      <c r="T16" s="211"/>
      <c r="U16" s="211"/>
      <c r="V16" s="211"/>
      <c r="W16" s="211"/>
    </row>
    <row r="17" spans="1:23" s="6" customFormat="1" ht="52.5" customHeight="1">
      <c r="A17" s="556"/>
      <c r="B17" s="719"/>
      <c r="C17" s="720"/>
      <c r="D17" s="721"/>
      <c r="E17" s="571"/>
      <c r="F17" s="571"/>
      <c r="G17" s="571"/>
      <c r="H17" s="571"/>
      <c r="I17" s="571"/>
      <c r="J17" s="571"/>
      <c r="K17" s="572"/>
      <c r="L17" s="570"/>
      <c r="M17" s="571"/>
      <c r="N17" s="572"/>
      <c r="O17" s="570"/>
      <c r="P17" s="571"/>
      <c r="Q17" s="572"/>
      <c r="R17" s="570"/>
      <c r="S17" s="572"/>
      <c r="T17" s="715" t="s">
        <v>455</v>
      </c>
      <c r="U17" s="715" t="s">
        <v>456</v>
      </c>
      <c r="V17" s="715" t="s">
        <v>181</v>
      </c>
      <c r="W17" s="715" t="s">
        <v>457</v>
      </c>
    </row>
    <row r="18" spans="1:23" s="6" customFormat="1" ht="15.75" customHeight="1">
      <c r="A18" s="556"/>
      <c r="B18" s="719"/>
      <c r="C18" s="720"/>
      <c r="D18" s="721"/>
      <c r="E18" s="698" t="s">
        <v>458</v>
      </c>
      <c r="F18" s="699" t="s">
        <v>459</v>
      </c>
      <c r="G18" s="726"/>
      <c r="H18" s="699" t="s">
        <v>460</v>
      </c>
      <c r="I18" s="699" t="s">
        <v>461</v>
      </c>
      <c r="J18" s="699"/>
      <c r="K18" s="699"/>
      <c r="L18" s="556" t="s">
        <v>926</v>
      </c>
      <c r="M18" s="556" t="s">
        <v>920</v>
      </c>
      <c r="N18" s="556" t="s">
        <v>927</v>
      </c>
      <c r="O18" s="556" t="s">
        <v>926</v>
      </c>
      <c r="P18" s="556" t="s">
        <v>920</v>
      </c>
      <c r="Q18" s="556" t="s">
        <v>927</v>
      </c>
      <c r="R18" s="556" t="s">
        <v>462</v>
      </c>
      <c r="S18" s="556" t="s">
        <v>463</v>
      </c>
      <c r="T18" s="715"/>
      <c r="U18" s="715"/>
      <c r="V18" s="715"/>
      <c r="W18" s="715"/>
    </row>
    <row r="19" spans="1:23" s="6" customFormat="1" ht="61.5" customHeight="1">
      <c r="A19" s="697"/>
      <c r="B19" s="719"/>
      <c r="C19" s="720"/>
      <c r="D19" s="721"/>
      <c r="E19" s="725"/>
      <c r="F19" s="727"/>
      <c r="G19" s="727"/>
      <c r="H19" s="697"/>
      <c r="I19" s="697"/>
      <c r="J19" s="697"/>
      <c r="K19" s="697"/>
      <c r="L19" s="697"/>
      <c r="M19" s="697"/>
      <c r="N19" s="697"/>
      <c r="O19" s="697"/>
      <c r="P19" s="697"/>
      <c r="Q19" s="697"/>
      <c r="R19" s="697"/>
      <c r="S19" s="697"/>
      <c r="T19" s="715"/>
      <c r="U19" s="715"/>
      <c r="V19" s="715"/>
      <c r="W19" s="715"/>
    </row>
    <row r="20" spans="1:23" s="32" customFormat="1" ht="15" customHeight="1">
      <c r="A20" s="312">
        <v>1</v>
      </c>
      <c r="B20" s="527">
        <v>2</v>
      </c>
      <c r="C20" s="527"/>
      <c r="D20" s="527"/>
      <c r="E20" s="210"/>
      <c r="F20" s="527">
        <v>4</v>
      </c>
      <c r="G20" s="527"/>
      <c r="H20" s="312">
        <v>5</v>
      </c>
      <c r="I20" s="527">
        <v>6</v>
      </c>
      <c r="J20" s="527"/>
      <c r="K20" s="527"/>
      <c r="L20" s="312">
        <v>7</v>
      </c>
      <c r="M20" s="312">
        <v>8</v>
      </c>
      <c r="N20" s="312">
        <v>9</v>
      </c>
      <c r="O20" s="312">
        <v>10</v>
      </c>
      <c r="P20" s="312">
        <v>11</v>
      </c>
      <c r="Q20" s="312">
        <v>12</v>
      </c>
      <c r="R20" s="312">
        <v>13</v>
      </c>
      <c r="S20" s="312">
        <v>14</v>
      </c>
      <c r="T20" s="314"/>
      <c r="U20" s="314"/>
      <c r="V20" s="314"/>
      <c r="W20" s="314"/>
    </row>
    <row r="21" spans="1:23" s="142" customFormat="1" ht="20.100000000000001" customHeight="1">
      <c r="A21" s="209" t="str">
        <f ca="1">'Протокол №503-3'!A22</f>
        <v>Корпус №4</v>
      </c>
      <c r="B21" s="208"/>
      <c r="C21" s="208"/>
      <c r="D21" s="208"/>
      <c r="E21" s="208"/>
      <c r="F21" s="208"/>
      <c r="G21" s="208"/>
      <c r="H21" s="208"/>
      <c r="I21" s="208"/>
      <c r="J21" s="208"/>
      <c r="K21" s="208"/>
      <c r="L21" s="208"/>
      <c r="M21" s="208"/>
      <c r="N21" s="208"/>
      <c r="O21" s="208"/>
      <c r="P21" s="208"/>
      <c r="Q21" s="208"/>
      <c r="R21" s="208"/>
      <c r="S21" s="207"/>
      <c r="T21" s="165"/>
      <c r="U21" s="165"/>
      <c r="V21" s="206"/>
      <c r="W21" s="165"/>
    </row>
    <row r="22" spans="1:23" s="142" customFormat="1" ht="20.100000000000001" customHeight="1">
      <c r="A22" s="209" t="str">
        <f ca="1">'Протокол №503-3'!A23</f>
        <v>ВРУ-4.1 (жильё/сек.1)</v>
      </c>
      <c r="B22" s="208"/>
      <c r="C22" s="208"/>
      <c r="D22" s="208"/>
      <c r="E22" s="208"/>
      <c r="F22" s="208"/>
      <c r="G22" s="208"/>
      <c r="H22" s="208"/>
      <c r="I22" s="208"/>
      <c r="J22" s="208"/>
      <c r="K22" s="208"/>
      <c r="L22" s="208"/>
      <c r="M22" s="208"/>
      <c r="N22" s="208"/>
      <c r="O22" s="208"/>
      <c r="P22" s="208"/>
      <c r="Q22" s="208"/>
      <c r="R22" s="208"/>
      <c r="S22" s="207"/>
      <c r="T22" s="165"/>
      <c r="U22" s="165"/>
      <c r="V22" s="206"/>
      <c r="W22" s="165"/>
    </row>
    <row r="23" spans="1:23" s="142" customFormat="1" ht="20.100000000000001" customHeight="1">
      <c r="A23" s="209" t="str">
        <f ca="1">'Протокол №503-3'!A24</f>
        <v>ВП-1</v>
      </c>
      <c r="B23" s="208"/>
      <c r="C23" s="208"/>
      <c r="D23" s="208"/>
      <c r="E23" s="208"/>
      <c r="F23" s="208"/>
      <c r="G23" s="208"/>
      <c r="H23" s="208"/>
      <c r="I23" s="208"/>
      <c r="J23" s="208"/>
      <c r="K23" s="208"/>
      <c r="L23" s="208"/>
      <c r="M23" s="208"/>
      <c r="N23" s="208"/>
      <c r="O23" s="208"/>
      <c r="P23" s="208"/>
      <c r="Q23" s="208"/>
      <c r="R23" s="208"/>
      <c r="S23" s="207"/>
      <c r="T23" s="165"/>
      <c r="U23" s="165"/>
      <c r="V23" s="206"/>
      <c r="W23" s="165"/>
    </row>
    <row r="24" spans="1:23" s="142" customFormat="1" ht="20.100000000000001" customHeight="1">
      <c r="A24" s="151">
        <v>1</v>
      </c>
      <c r="B24" s="241" t="s">
        <v>193</v>
      </c>
      <c r="C24" s="369" t="s">
        <v>194</v>
      </c>
      <c r="D24" s="435" t="str">
        <f>IF(V24="АВС","~380В","~220В")</f>
        <v>~380В</v>
      </c>
      <c r="E24" s="427" t="s">
        <v>464</v>
      </c>
      <c r="F24" s="461" t="s">
        <v>465</v>
      </c>
      <c r="G24" s="468"/>
      <c r="H24" s="437">
        <f>T24</f>
        <v>250</v>
      </c>
      <c r="I24" s="297">
        <v>2000</v>
      </c>
      <c r="J24" s="428" t="s">
        <v>930</v>
      </c>
      <c r="K24" s="149">
        <v>3000</v>
      </c>
      <c r="L24" s="438">
        <f>IF(OR(V24="В",V24="С"),"-",220/O24)</f>
        <v>6.8965517241379309E-2</v>
      </c>
      <c r="M24" s="438">
        <f>IF(OR(V24="А",V24="С"),"-",220/P24)</f>
        <v>6.2322946175637391E-2</v>
      </c>
      <c r="N24" s="438">
        <f>IF(OR(V24="А",V24="В"),"-",220/Q24)</f>
        <v>6.4705882352941183E-2</v>
      </c>
      <c r="O24" s="437">
        <f>IF(OR(V24="В",V24="С"),"-",TRUNC((U24-U24*6/100)/10,0)*10)</f>
        <v>3190</v>
      </c>
      <c r="P24" s="437">
        <f>IF(OR(V24="А",V24="С"),"-",TRUNC((U24+U24*4/100)/10,0)*10)</f>
        <v>3530</v>
      </c>
      <c r="Q24" s="437">
        <f>IF(OR(V24="А",V24="В"),"-",TRUNC(U24/10,0)*10)</f>
        <v>3400</v>
      </c>
      <c r="R24" s="53" t="s">
        <v>466</v>
      </c>
      <c r="S24" s="53" t="s">
        <v>467</v>
      </c>
      <c r="T24" s="165">
        <v>250</v>
      </c>
      <c r="U24" s="165">
        <v>3400</v>
      </c>
      <c r="V24" s="144" t="s">
        <v>919</v>
      </c>
      <c r="W24" s="165" t="s">
        <v>927</v>
      </c>
    </row>
    <row r="25" spans="1:23" s="142" customFormat="1" ht="20.100000000000001" customHeight="1">
      <c r="A25" s="209" t="str">
        <f ca="1">'Протокол №503-3'!A33</f>
        <v>РП-1/2</v>
      </c>
      <c r="B25" s="208"/>
      <c r="C25" s="208"/>
      <c r="D25" s="208"/>
      <c r="E25" s="208"/>
      <c r="F25" s="208"/>
      <c r="G25" s="208"/>
      <c r="H25" s="208"/>
      <c r="I25" s="208"/>
      <c r="J25" s="208"/>
      <c r="K25" s="208"/>
      <c r="L25" s="208"/>
      <c r="M25" s="208"/>
      <c r="N25" s="208"/>
      <c r="O25" s="208"/>
      <c r="P25" s="208"/>
      <c r="Q25" s="208"/>
      <c r="R25" s="208"/>
      <c r="S25" s="207"/>
      <c r="T25" s="165"/>
      <c r="U25" s="165"/>
      <c r="V25" s="133"/>
      <c r="W25" s="165"/>
    </row>
    <row r="26" spans="1:23" s="142" customFormat="1" ht="20.100000000000001" customHeight="1">
      <c r="A26" s="151">
        <v>2</v>
      </c>
      <c r="B26" s="241" t="s">
        <v>193</v>
      </c>
      <c r="C26" s="369" t="s">
        <v>215</v>
      </c>
      <c r="D26" s="435" t="str">
        <f>IF(V26="АВС","~380В","~220В")</f>
        <v>~380В</v>
      </c>
      <c r="E26" s="427" t="s">
        <v>464</v>
      </c>
      <c r="F26" s="461" t="s">
        <v>465</v>
      </c>
      <c r="G26" s="468"/>
      <c r="H26" s="437">
        <f>T26</f>
        <v>125</v>
      </c>
      <c r="I26" s="297">
        <v>1000</v>
      </c>
      <c r="J26" s="428" t="s">
        <v>930</v>
      </c>
      <c r="K26" s="149">
        <v>1500</v>
      </c>
      <c r="L26" s="438">
        <f>IF(OR(V26="В",V26="С"),"-",220/O26)</f>
        <v>0.12021857923497267</v>
      </c>
      <c r="M26" s="438">
        <f>IF(OR(V26="А",V26="С"),"-",220/P26)</f>
        <v>0.10891089108910891</v>
      </c>
      <c r="N26" s="438">
        <f>IF(OR(V26="А",V26="В"),"-",220/Q26)</f>
        <v>0.11282051282051282</v>
      </c>
      <c r="O26" s="437">
        <f>IF(OR(V26="В",V26="С"),"-",TRUNC((U26-U26*6/100)/10,0)*10)</f>
        <v>1830</v>
      </c>
      <c r="P26" s="437">
        <f>IF(OR(V26="А",V26="С"),"-",TRUNC((U26+U26*4/100)/10,0)*10)</f>
        <v>2020</v>
      </c>
      <c r="Q26" s="437">
        <f>IF(OR(V26="А",V26="В"),"-",TRUNC(U26/10,0)*10)</f>
        <v>1950</v>
      </c>
      <c r="R26" s="53" t="s">
        <v>466</v>
      </c>
      <c r="S26" s="53" t="s">
        <v>467</v>
      </c>
      <c r="T26" s="165">
        <v>125</v>
      </c>
      <c r="U26" s="165">
        <v>1950</v>
      </c>
      <c r="V26" s="144" t="s">
        <v>919</v>
      </c>
      <c r="W26" s="165" t="s">
        <v>927</v>
      </c>
    </row>
    <row r="27" spans="1:23" s="142" customFormat="1" ht="20.100000000000001" customHeight="1">
      <c r="A27" s="151">
        <v>3</v>
      </c>
      <c r="B27" s="241" t="s">
        <v>193</v>
      </c>
      <c r="C27" s="369" t="s">
        <v>216</v>
      </c>
      <c r="D27" s="435" t="str">
        <f>IF(V27="АВС","~380В","~220В")</f>
        <v>~380В</v>
      </c>
      <c r="E27" s="427" t="s">
        <v>464</v>
      </c>
      <c r="F27" s="461" t="s">
        <v>465</v>
      </c>
      <c r="G27" s="468"/>
      <c r="H27" s="437">
        <f>T27</f>
        <v>160</v>
      </c>
      <c r="I27" s="297">
        <v>1280</v>
      </c>
      <c r="J27" s="428" t="s">
        <v>930</v>
      </c>
      <c r="K27" s="149">
        <v>1920</v>
      </c>
      <c r="L27" s="438">
        <f>IF(OR(V27="В",V27="С"),"-",220/O27)</f>
        <v>0.11055276381909548</v>
      </c>
      <c r="M27" s="438">
        <f>IF(OR(V27="А",V27="С"),"-",220/P27)</f>
        <v>0.1</v>
      </c>
      <c r="N27" s="438">
        <f>IF(OR(V27="А",V27="В"),"-",220/Q27)</f>
        <v>0.10377358490566038</v>
      </c>
      <c r="O27" s="437">
        <f>IF(OR(V27="В",V27="С"),"-",TRUNC((U27-U27*6/100)/10,0)*10)</f>
        <v>1990</v>
      </c>
      <c r="P27" s="437">
        <f>IF(OR(V27="А",V27="С"),"-",TRUNC((U27+U27*4/100)/10,0)*10)</f>
        <v>2200</v>
      </c>
      <c r="Q27" s="437">
        <f>IF(OR(V27="А",V27="В"),"-",TRUNC(U27/10,0)*10)</f>
        <v>2120</v>
      </c>
      <c r="R27" s="53" t="s">
        <v>466</v>
      </c>
      <c r="S27" s="53" t="s">
        <v>467</v>
      </c>
      <c r="T27" s="165">
        <v>160</v>
      </c>
      <c r="U27" s="165">
        <v>2120</v>
      </c>
      <c r="V27" s="144" t="s">
        <v>919</v>
      </c>
      <c r="W27" s="165" t="s">
        <v>927</v>
      </c>
    </row>
    <row r="28" spans="1:23" s="142" customFormat="1" ht="20.100000000000001" customHeight="1">
      <c r="A28" s="209" t="str">
        <f ca="1">'Протокол №503-3'!A36</f>
        <v>РП-3</v>
      </c>
      <c r="B28" s="208"/>
      <c r="C28" s="208"/>
      <c r="D28" s="208"/>
      <c r="E28" s="208"/>
      <c r="F28" s="208"/>
      <c r="G28" s="208"/>
      <c r="H28" s="208"/>
      <c r="I28" s="208"/>
      <c r="J28" s="208"/>
      <c r="K28" s="208"/>
      <c r="L28" s="208"/>
      <c r="M28" s="208"/>
      <c r="N28" s="208"/>
      <c r="O28" s="208"/>
      <c r="P28" s="208"/>
      <c r="Q28" s="208"/>
      <c r="R28" s="208"/>
      <c r="S28" s="207"/>
      <c r="T28" s="165"/>
      <c r="U28" s="165"/>
      <c r="V28" s="133"/>
      <c r="W28" s="165"/>
    </row>
    <row r="29" spans="1:23" s="142" customFormat="1" ht="20.100000000000001" customHeight="1">
      <c r="A29" s="151">
        <v>4</v>
      </c>
      <c r="B29" s="241" t="s">
        <v>193</v>
      </c>
      <c r="C29" s="369" t="s">
        <v>217</v>
      </c>
      <c r="D29" s="435" t="str">
        <f t="shared" ref="D29:D51" si="0">IF(V29="АВС","~380В","~220В")</f>
        <v>~220В</v>
      </c>
      <c r="E29" s="427" t="s">
        <v>468</v>
      </c>
      <c r="F29" s="297" t="s">
        <v>465</v>
      </c>
      <c r="G29" s="433" t="str">
        <f t="shared" ref="G29:G51" si="1">W29</f>
        <v>С</v>
      </c>
      <c r="H29" s="437">
        <f t="shared" ref="H29:H51" si="2">T29</f>
        <v>10</v>
      </c>
      <c r="I29" s="297">
        <f t="shared" ref="I29:I51" si="3">IF(W29="В",T29*3,IF(W29="С",T29*5,T29*10))</f>
        <v>50</v>
      </c>
      <c r="J29" s="428" t="s">
        <v>930</v>
      </c>
      <c r="K29" s="149">
        <f t="shared" ref="K29:K51" si="4">IF(W29="В",T29*5,IF(W29="С",T29*10,T29*20))</f>
        <v>100</v>
      </c>
      <c r="L29" s="438">
        <f t="shared" ref="L29:L51" si="5">IF(OR(V29="В",V29="С"),"-",220/O29)</f>
        <v>0.81481481481481477</v>
      </c>
      <c r="M29" s="438" t="str">
        <f t="shared" ref="M29:M51" si="6">IF(OR(V29="А",V29="С"),"-",220/P29)</f>
        <v>-</v>
      </c>
      <c r="N29" s="438" t="str">
        <f t="shared" ref="N29:N51" si="7">IF(OR(V29="А",V29="В"),"-",220/Q29)</f>
        <v>-</v>
      </c>
      <c r="O29" s="437">
        <f t="shared" ref="O29:O51" si="8">IF(OR(V29="В",V29="С"),"-",TRUNC((U29-U29*6/100)/10,0)*10)</f>
        <v>270</v>
      </c>
      <c r="P29" s="437" t="str">
        <f t="shared" ref="P29:P51" si="9">IF(OR(V29="А",V29="С"),"-",TRUNC((U29+U29*4/100)/10,0)*10)</f>
        <v>-</v>
      </c>
      <c r="Q29" s="437" t="str">
        <f t="shared" ref="Q29:Q51" si="10">IF(OR(V29="А",V29="В"),"-",TRUNC(U29/10,0)*10)</f>
        <v>-</v>
      </c>
      <c r="R29" s="53" t="s">
        <v>469</v>
      </c>
      <c r="S29" s="53" t="s">
        <v>467</v>
      </c>
      <c r="T29" s="165">
        <v>10</v>
      </c>
      <c r="U29" s="165">
        <v>290</v>
      </c>
      <c r="V29" s="144" t="s">
        <v>926</v>
      </c>
      <c r="W29" s="165" t="s">
        <v>927</v>
      </c>
    </row>
    <row r="30" spans="1:23" s="142" customFormat="1" ht="20.100000000000001" customHeight="1">
      <c r="A30" s="151">
        <f t="shared" ref="A30:A51" si="11">A29+1</f>
        <v>5</v>
      </c>
      <c r="B30" s="241" t="s">
        <v>193</v>
      </c>
      <c r="C30" s="369" t="s">
        <v>219</v>
      </c>
      <c r="D30" s="435" t="str">
        <f t="shared" si="0"/>
        <v>~220В</v>
      </c>
      <c r="E30" s="427" t="s">
        <v>468</v>
      </c>
      <c r="F30" s="297" t="s">
        <v>465</v>
      </c>
      <c r="G30" s="433" t="str">
        <f t="shared" si="1"/>
        <v>С</v>
      </c>
      <c r="H30" s="437">
        <f t="shared" si="2"/>
        <v>10</v>
      </c>
      <c r="I30" s="297">
        <f t="shared" si="3"/>
        <v>50</v>
      </c>
      <c r="J30" s="428" t="s">
        <v>930</v>
      </c>
      <c r="K30" s="149">
        <f t="shared" si="4"/>
        <v>100</v>
      </c>
      <c r="L30" s="438" t="str">
        <f t="shared" si="5"/>
        <v>-</v>
      </c>
      <c r="M30" s="438">
        <f t="shared" si="6"/>
        <v>0.75862068965517238</v>
      </c>
      <c r="N30" s="438" t="str">
        <f t="shared" si="7"/>
        <v>-</v>
      </c>
      <c r="O30" s="437" t="str">
        <f t="shared" si="8"/>
        <v>-</v>
      </c>
      <c r="P30" s="437">
        <f t="shared" si="9"/>
        <v>290</v>
      </c>
      <c r="Q30" s="437" t="str">
        <f t="shared" si="10"/>
        <v>-</v>
      </c>
      <c r="R30" s="53" t="s">
        <v>469</v>
      </c>
      <c r="S30" s="53" t="s">
        <v>467</v>
      </c>
      <c r="T30" s="165">
        <v>10</v>
      </c>
      <c r="U30" s="165">
        <v>285</v>
      </c>
      <c r="V30" s="144" t="s">
        <v>920</v>
      </c>
      <c r="W30" s="165" t="s">
        <v>927</v>
      </c>
    </row>
    <row r="31" spans="1:23" s="142" customFormat="1" ht="20.100000000000001" customHeight="1">
      <c r="A31" s="151">
        <f t="shared" si="11"/>
        <v>6</v>
      </c>
      <c r="B31" s="241" t="s">
        <v>193</v>
      </c>
      <c r="C31" s="369" t="s">
        <v>220</v>
      </c>
      <c r="D31" s="435" t="str">
        <f t="shared" si="0"/>
        <v>~220В</v>
      </c>
      <c r="E31" s="427" t="s">
        <v>468</v>
      </c>
      <c r="F31" s="297" t="s">
        <v>465</v>
      </c>
      <c r="G31" s="433" t="str">
        <f t="shared" si="1"/>
        <v>С</v>
      </c>
      <c r="H31" s="437">
        <f t="shared" si="2"/>
        <v>10</v>
      </c>
      <c r="I31" s="297">
        <f t="shared" si="3"/>
        <v>50</v>
      </c>
      <c r="J31" s="428" t="s">
        <v>930</v>
      </c>
      <c r="K31" s="149">
        <f t="shared" si="4"/>
        <v>100</v>
      </c>
      <c r="L31" s="438" t="str">
        <f t="shared" si="5"/>
        <v>-</v>
      </c>
      <c r="M31" s="438" t="str">
        <f t="shared" si="6"/>
        <v>-</v>
      </c>
      <c r="N31" s="438">
        <f t="shared" si="7"/>
        <v>0.7857142857142857</v>
      </c>
      <c r="O31" s="437" t="str">
        <f t="shared" si="8"/>
        <v>-</v>
      </c>
      <c r="P31" s="437" t="str">
        <f t="shared" si="9"/>
        <v>-</v>
      </c>
      <c r="Q31" s="437">
        <f t="shared" si="10"/>
        <v>280</v>
      </c>
      <c r="R31" s="53" t="s">
        <v>469</v>
      </c>
      <c r="S31" s="53" t="s">
        <v>467</v>
      </c>
      <c r="T31" s="165">
        <v>10</v>
      </c>
      <c r="U31" s="165">
        <v>280</v>
      </c>
      <c r="V31" s="144" t="s">
        <v>927</v>
      </c>
      <c r="W31" s="165" t="s">
        <v>927</v>
      </c>
    </row>
    <row r="32" spans="1:23" s="142" customFormat="1" ht="20.100000000000001" customHeight="1">
      <c r="A32" s="151">
        <f t="shared" si="11"/>
        <v>7</v>
      </c>
      <c r="B32" s="241" t="s">
        <v>193</v>
      </c>
      <c r="C32" s="369" t="s">
        <v>221</v>
      </c>
      <c r="D32" s="435" t="str">
        <f t="shared" si="0"/>
        <v>~220В</v>
      </c>
      <c r="E32" s="427" t="s">
        <v>468</v>
      </c>
      <c r="F32" s="297" t="s">
        <v>465</v>
      </c>
      <c r="G32" s="433" t="str">
        <f t="shared" si="1"/>
        <v>С</v>
      </c>
      <c r="H32" s="437">
        <f t="shared" si="2"/>
        <v>10</v>
      </c>
      <c r="I32" s="297">
        <f t="shared" si="3"/>
        <v>50</v>
      </c>
      <c r="J32" s="428" t="s">
        <v>930</v>
      </c>
      <c r="K32" s="149">
        <f t="shared" si="4"/>
        <v>100</v>
      </c>
      <c r="L32" s="438">
        <f t="shared" si="5"/>
        <v>0.88</v>
      </c>
      <c r="M32" s="438" t="str">
        <f t="shared" si="6"/>
        <v>-</v>
      </c>
      <c r="N32" s="438" t="str">
        <f t="shared" si="7"/>
        <v>-</v>
      </c>
      <c r="O32" s="437">
        <f t="shared" si="8"/>
        <v>250</v>
      </c>
      <c r="P32" s="437" t="str">
        <f t="shared" si="9"/>
        <v>-</v>
      </c>
      <c r="Q32" s="437" t="str">
        <f t="shared" si="10"/>
        <v>-</v>
      </c>
      <c r="R32" s="53" t="s">
        <v>469</v>
      </c>
      <c r="S32" s="53" t="s">
        <v>467</v>
      </c>
      <c r="T32" s="165">
        <v>10</v>
      </c>
      <c r="U32" s="165">
        <v>275</v>
      </c>
      <c r="V32" s="144" t="s">
        <v>926</v>
      </c>
      <c r="W32" s="165" t="s">
        <v>927</v>
      </c>
    </row>
    <row r="33" spans="1:23" s="142" customFormat="1" ht="20.100000000000001" customHeight="1">
      <c r="A33" s="151">
        <f t="shared" si="11"/>
        <v>8</v>
      </c>
      <c r="B33" s="241" t="s">
        <v>222</v>
      </c>
      <c r="C33" s="369" t="s">
        <v>223</v>
      </c>
      <c r="D33" s="435" t="str">
        <f t="shared" si="0"/>
        <v>~220В</v>
      </c>
      <c r="E33" s="427" t="s">
        <v>468</v>
      </c>
      <c r="F33" s="297" t="s">
        <v>465</v>
      </c>
      <c r="G33" s="433" t="str">
        <f t="shared" si="1"/>
        <v>С</v>
      </c>
      <c r="H33" s="437">
        <f t="shared" si="2"/>
        <v>10</v>
      </c>
      <c r="I33" s="297">
        <f t="shared" si="3"/>
        <v>50</v>
      </c>
      <c r="J33" s="428" t="s">
        <v>930</v>
      </c>
      <c r="K33" s="149">
        <f t="shared" si="4"/>
        <v>100</v>
      </c>
      <c r="L33" s="438" t="str">
        <f t="shared" si="5"/>
        <v>-</v>
      </c>
      <c r="M33" s="438">
        <f t="shared" si="6"/>
        <v>0.7857142857142857</v>
      </c>
      <c r="N33" s="438" t="str">
        <f t="shared" si="7"/>
        <v>-</v>
      </c>
      <c r="O33" s="437" t="str">
        <f t="shared" si="8"/>
        <v>-</v>
      </c>
      <c r="P33" s="437">
        <f t="shared" si="9"/>
        <v>280</v>
      </c>
      <c r="Q33" s="437" t="str">
        <f t="shared" si="10"/>
        <v>-</v>
      </c>
      <c r="R33" s="53" t="s">
        <v>469</v>
      </c>
      <c r="S33" s="53" t="s">
        <v>467</v>
      </c>
      <c r="T33" s="165">
        <v>10</v>
      </c>
      <c r="U33" s="165">
        <v>270</v>
      </c>
      <c r="V33" s="144" t="s">
        <v>920</v>
      </c>
      <c r="W33" s="165" t="s">
        <v>927</v>
      </c>
    </row>
    <row r="34" spans="1:23" s="142" customFormat="1" ht="20.100000000000001" customHeight="1">
      <c r="A34" s="151">
        <f t="shared" si="11"/>
        <v>9</v>
      </c>
      <c r="B34" s="241" t="s">
        <v>222</v>
      </c>
      <c r="C34" s="369" t="s">
        <v>223</v>
      </c>
      <c r="D34" s="435" t="str">
        <f t="shared" si="0"/>
        <v>~220В</v>
      </c>
      <c r="E34" s="427" t="s">
        <v>468</v>
      </c>
      <c r="F34" s="297" t="s">
        <v>465</v>
      </c>
      <c r="G34" s="433" t="str">
        <f t="shared" si="1"/>
        <v>С</v>
      </c>
      <c r="H34" s="437">
        <f t="shared" si="2"/>
        <v>10</v>
      </c>
      <c r="I34" s="297">
        <f t="shared" si="3"/>
        <v>50</v>
      </c>
      <c r="J34" s="428" t="s">
        <v>930</v>
      </c>
      <c r="K34" s="149">
        <f t="shared" si="4"/>
        <v>100</v>
      </c>
      <c r="L34" s="438" t="str">
        <f t="shared" si="5"/>
        <v>-</v>
      </c>
      <c r="M34" s="438">
        <f t="shared" si="6"/>
        <v>0.81481481481481477</v>
      </c>
      <c r="N34" s="438" t="str">
        <f t="shared" si="7"/>
        <v>-</v>
      </c>
      <c r="O34" s="437" t="str">
        <f t="shared" si="8"/>
        <v>-</v>
      </c>
      <c r="P34" s="437">
        <f t="shared" si="9"/>
        <v>270</v>
      </c>
      <c r="Q34" s="437" t="str">
        <f t="shared" si="10"/>
        <v>-</v>
      </c>
      <c r="R34" s="53" t="s">
        <v>469</v>
      </c>
      <c r="S34" s="53" t="s">
        <v>467</v>
      </c>
      <c r="T34" s="165">
        <v>10</v>
      </c>
      <c r="U34" s="165">
        <v>265</v>
      </c>
      <c r="V34" s="144" t="s">
        <v>920</v>
      </c>
      <c r="W34" s="165" t="s">
        <v>927</v>
      </c>
    </row>
    <row r="35" spans="1:23" s="142" customFormat="1" ht="20.100000000000001" customHeight="1">
      <c r="A35" s="151">
        <f t="shared" si="11"/>
        <v>10</v>
      </c>
      <c r="B35" s="241" t="s">
        <v>193</v>
      </c>
      <c r="C35" s="369" t="s">
        <v>224</v>
      </c>
      <c r="D35" s="435" t="str">
        <f t="shared" si="0"/>
        <v>~220В</v>
      </c>
      <c r="E35" s="427" t="s">
        <v>468</v>
      </c>
      <c r="F35" s="297" t="s">
        <v>465</v>
      </c>
      <c r="G35" s="433" t="str">
        <f t="shared" si="1"/>
        <v>С</v>
      </c>
      <c r="H35" s="437">
        <f t="shared" si="2"/>
        <v>10</v>
      </c>
      <c r="I35" s="297">
        <f t="shared" si="3"/>
        <v>50</v>
      </c>
      <c r="J35" s="428" t="s">
        <v>930</v>
      </c>
      <c r="K35" s="149">
        <f t="shared" si="4"/>
        <v>100</v>
      </c>
      <c r="L35" s="438" t="str">
        <f t="shared" si="5"/>
        <v>-</v>
      </c>
      <c r="M35" s="438" t="str">
        <f t="shared" si="6"/>
        <v>-</v>
      </c>
      <c r="N35" s="438">
        <f t="shared" si="7"/>
        <v>0.84615384615384615</v>
      </c>
      <c r="O35" s="437" t="str">
        <f t="shared" si="8"/>
        <v>-</v>
      </c>
      <c r="P35" s="437" t="str">
        <f t="shared" si="9"/>
        <v>-</v>
      </c>
      <c r="Q35" s="437">
        <f t="shared" si="10"/>
        <v>260</v>
      </c>
      <c r="R35" s="53" t="s">
        <v>469</v>
      </c>
      <c r="S35" s="53" t="s">
        <v>467</v>
      </c>
      <c r="T35" s="165">
        <v>10</v>
      </c>
      <c r="U35" s="165">
        <v>260</v>
      </c>
      <c r="V35" s="144" t="s">
        <v>927</v>
      </c>
      <c r="W35" s="165" t="s">
        <v>927</v>
      </c>
    </row>
    <row r="36" spans="1:23" s="142" customFormat="1" ht="20.100000000000001" customHeight="1">
      <c r="A36" s="151">
        <f t="shared" si="11"/>
        <v>11</v>
      </c>
      <c r="B36" s="241" t="s">
        <v>222</v>
      </c>
      <c r="C36" s="369" t="s">
        <v>225</v>
      </c>
      <c r="D36" s="435" t="str">
        <f t="shared" si="0"/>
        <v>~220В</v>
      </c>
      <c r="E36" s="427" t="s">
        <v>468</v>
      </c>
      <c r="F36" s="297" t="s">
        <v>465</v>
      </c>
      <c r="G36" s="433" t="str">
        <f t="shared" si="1"/>
        <v>С</v>
      </c>
      <c r="H36" s="437">
        <f t="shared" si="2"/>
        <v>10</v>
      </c>
      <c r="I36" s="297">
        <f t="shared" si="3"/>
        <v>50</v>
      </c>
      <c r="J36" s="428" t="s">
        <v>930</v>
      </c>
      <c r="K36" s="149">
        <f t="shared" si="4"/>
        <v>100</v>
      </c>
      <c r="L36" s="438">
        <f t="shared" si="5"/>
        <v>0.95652173913043481</v>
      </c>
      <c r="M36" s="438" t="str">
        <f t="shared" si="6"/>
        <v>-</v>
      </c>
      <c r="N36" s="438" t="str">
        <f t="shared" si="7"/>
        <v>-</v>
      </c>
      <c r="O36" s="437">
        <f t="shared" si="8"/>
        <v>230</v>
      </c>
      <c r="P36" s="437" t="str">
        <f t="shared" si="9"/>
        <v>-</v>
      </c>
      <c r="Q36" s="437" t="str">
        <f t="shared" si="10"/>
        <v>-</v>
      </c>
      <c r="R36" s="53" t="s">
        <v>469</v>
      </c>
      <c r="S36" s="53" t="s">
        <v>467</v>
      </c>
      <c r="T36" s="165">
        <v>10</v>
      </c>
      <c r="U36" s="165">
        <v>255</v>
      </c>
      <c r="V36" s="144" t="s">
        <v>926</v>
      </c>
      <c r="W36" s="165" t="s">
        <v>927</v>
      </c>
    </row>
    <row r="37" spans="1:23" s="142" customFormat="1" ht="20.100000000000001" customHeight="1">
      <c r="A37" s="151">
        <f t="shared" si="11"/>
        <v>12</v>
      </c>
      <c r="B37" s="241" t="s">
        <v>226</v>
      </c>
      <c r="C37" s="369" t="s">
        <v>225</v>
      </c>
      <c r="D37" s="435" t="str">
        <f t="shared" si="0"/>
        <v>~220В</v>
      </c>
      <c r="E37" s="427" t="s">
        <v>468</v>
      </c>
      <c r="F37" s="297" t="s">
        <v>465</v>
      </c>
      <c r="G37" s="433" t="str">
        <f t="shared" si="1"/>
        <v>С</v>
      </c>
      <c r="H37" s="437">
        <f t="shared" si="2"/>
        <v>10</v>
      </c>
      <c r="I37" s="297">
        <f t="shared" si="3"/>
        <v>50</v>
      </c>
      <c r="J37" s="428" t="s">
        <v>930</v>
      </c>
      <c r="K37" s="149">
        <f t="shared" si="4"/>
        <v>100</v>
      </c>
      <c r="L37" s="438">
        <f t="shared" si="5"/>
        <v>0.95652173913043481</v>
      </c>
      <c r="M37" s="438" t="str">
        <f t="shared" si="6"/>
        <v>-</v>
      </c>
      <c r="N37" s="438" t="str">
        <f t="shared" si="7"/>
        <v>-</v>
      </c>
      <c r="O37" s="437">
        <f t="shared" si="8"/>
        <v>230</v>
      </c>
      <c r="P37" s="437" t="str">
        <f t="shared" si="9"/>
        <v>-</v>
      </c>
      <c r="Q37" s="437" t="str">
        <f t="shared" si="10"/>
        <v>-</v>
      </c>
      <c r="R37" s="53" t="s">
        <v>469</v>
      </c>
      <c r="S37" s="53" t="s">
        <v>467</v>
      </c>
      <c r="T37" s="165">
        <v>10</v>
      </c>
      <c r="U37" s="165">
        <v>250</v>
      </c>
      <c r="V37" s="144" t="s">
        <v>926</v>
      </c>
      <c r="W37" s="165" t="s">
        <v>927</v>
      </c>
    </row>
    <row r="38" spans="1:23" s="142" customFormat="1" ht="20.100000000000001" customHeight="1">
      <c r="A38" s="151">
        <f t="shared" si="11"/>
        <v>13</v>
      </c>
      <c r="B38" s="241" t="s">
        <v>193</v>
      </c>
      <c r="C38" s="369" t="s">
        <v>227</v>
      </c>
      <c r="D38" s="435" t="str">
        <f t="shared" si="0"/>
        <v>~220В</v>
      </c>
      <c r="E38" s="427" t="s">
        <v>470</v>
      </c>
      <c r="F38" s="297" t="s">
        <v>465</v>
      </c>
      <c r="G38" s="433" t="str">
        <f t="shared" si="1"/>
        <v>С</v>
      </c>
      <c r="H38" s="437">
        <f t="shared" si="2"/>
        <v>16</v>
      </c>
      <c r="I38" s="297">
        <f t="shared" si="3"/>
        <v>80</v>
      </c>
      <c r="J38" s="428" t="s">
        <v>930</v>
      </c>
      <c r="K38" s="149">
        <f t="shared" si="4"/>
        <v>160</v>
      </c>
      <c r="L38" s="438" t="str">
        <f t="shared" si="5"/>
        <v>-</v>
      </c>
      <c r="M38" s="438">
        <f t="shared" si="6"/>
        <v>0.5641025641025641</v>
      </c>
      <c r="N38" s="438" t="str">
        <f t="shared" si="7"/>
        <v>-</v>
      </c>
      <c r="O38" s="437" t="str">
        <f t="shared" si="8"/>
        <v>-</v>
      </c>
      <c r="P38" s="437">
        <f t="shared" si="9"/>
        <v>390</v>
      </c>
      <c r="Q38" s="437" t="str">
        <f t="shared" si="10"/>
        <v>-</v>
      </c>
      <c r="R38" s="53" t="s">
        <v>469</v>
      </c>
      <c r="S38" s="53" t="s">
        <v>467</v>
      </c>
      <c r="T38" s="165">
        <v>16</v>
      </c>
      <c r="U38" s="165">
        <v>375</v>
      </c>
      <c r="V38" s="144" t="s">
        <v>920</v>
      </c>
      <c r="W38" s="165" t="s">
        <v>927</v>
      </c>
    </row>
    <row r="39" spans="1:23" s="142" customFormat="1" ht="20.100000000000001" customHeight="1">
      <c r="A39" s="151">
        <f t="shared" si="11"/>
        <v>14</v>
      </c>
      <c r="B39" s="241" t="s">
        <v>193</v>
      </c>
      <c r="C39" s="369" t="s">
        <v>228</v>
      </c>
      <c r="D39" s="435" t="str">
        <f t="shared" si="0"/>
        <v>~220В</v>
      </c>
      <c r="E39" s="427" t="s">
        <v>470</v>
      </c>
      <c r="F39" s="297" t="s">
        <v>465</v>
      </c>
      <c r="G39" s="433" t="str">
        <f t="shared" si="1"/>
        <v>С</v>
      </c>
      <c r="H39" s="437">
        <f t="shared" si="2"/>
        <v>16</v>
      </c>
      <c r="I39" s="297">
        <f t="shared" si="3"/>
        <v>80</v>
      </c>
      <c r="J39" s="428" t="s">
        <v>930</v>
      </c>
      <c r="K39" s="149">
        <f t="shared" si="4"/>
        <v>160</v>
      </c>
      <c r="L39" s="438" t="str">
        <f t="shared" si="5"/>
        <v>-</v>
      </c>
      <c r="M39" s="438" t="str">
        <f t="shared" si="6"/>
        <v>-</v>
      </c>
      <c r="N39" s="438">
        <f t="shared" si="7"/>
        <v>0.59459459459459463</v>
      </c>
      <c r="O39" s="437" t="str">
        <f t="shared" si="8"/>
        <v>-</v>
      </c>
      <c r="P39" s="437" t="str">
        <f t="shared" si="9"/>
        <v>-</v>
      </c>
      <c r="Q39" s="437">
        <f t="shared" si="10"/>
        <v>370</v>
      </c>
      <c r="R39" s="53" t="s">
        <v>469</v>
      </c>
      <c r="S39" s="53" t="s">
        <v>467</v>
      </c>
      <c r="T39" s="165">
        <v>16</v>
      </c>
      <c r="U39" s="165">
        <v>370</v>
      </c>
      <c r="V39" s="144" t="s">
        <v>927</v>
      </c>
      <c r="W39" s="165" t="s">
        <v>927</v>
      </c>
    </row>
    <row r="40" spans="1:23" s="142" customFormat="1" ht="20.100000000000001" customHeight="1">
      <c r="A40" s="151">
        <f t="shared" si="11"/>
        <v>15</v>
      </c>
      <c r="B40" s="241" t="s">
        <v>193</v>
      </c>
      <c r="C40" s="369" t="s">
        <v>229</v>
      </c>
      <c r="D40" s="435" t="str">
        <f t="shared" si="0"/>
        <v>~220В</v>
      </c>
      <c r="E40" s="427" t="s">
        <v>470</v>
      </c>
      <c r="F40" s="297" t="s">
        <v>465</v>
      </c>
      <c r="G40" s="433" t="str">
        <f t="shared" si="1"/>
        <v>С</v>
      </c>
      <c r="H40" s="437">
        <f t="shared" si="2"/>
        <v>10</v>
      </c>
      <c r="I40" s="297">
        <f t="shared" si="3"/>
        <v>50</v>
      </c>
      <c r="J40" s="428" t="s">
        <v>930</v>
      </c>
      <c r="K40" s="149">
        <f t="shared" si="4"/>
        <v>100</v>
      </c>
      <c r="L40" s="438">
        <f t="shared" si="5"/>
        <v>0.6470588235294118</v>
      </c>
      <c r="M40" s="438" t="str">
        <f t="shared" si="6"/>
        <v>-</v>
      </c>
      <c r="N40" s="438" t="str">
        <f t="shared" si="7"/>
        <v>-</v>
      </c>
      <c r="O40" s="437">
        <f t="shared" si="8"/>
        <v>340</v>
      </c>
      <c r="P40" s="437" t="str">
        <f t="shared" si="9"/>
        <v>-</v>
      </c>
      <c r="Q40" s="437" t="str">
        <f t="shared" si="10"/>
        <v>-</v>
      </c>
      <c r="R40" s="53" t="s">
        <v>469</v>
      </c>
      <c r="S40" s="53" t="s">
        <v>467</v>
      </c>
      <c r="T40" s="165">
        <v>10</v>
      </c>
      <c r="U40" s="165">
        <v>365</v>
      </c>
      <c r="V40" s="144" t="s">
        <v>926</v>
      </c>
      <c r="W40" s="165" t="s">
        <v>927</v>
      </c>
    </row>
    <row r="41" spans="1:23" s="142" customFormat="1" ht="20.100000000000001" customHeight="1">
      <c r="A41" s="151">
        <f t="shared" si="11"/>
        <v>16</v>
      </c>
      <c r="B41" s="241" t="s">
        <v>193</v>
      </c>
      <c r="C41" s="369" t="s">
        <v>230</v>
      </c>
      <c r="D41" s="435" t="str">
        <f t="shared" si="0"/>
        <v>~220В</v>
      </c>
      <c r="E41" s="427" t="s">
        <v>470</v>
      </c>
      <c r="F41" s="297" t="s">
        <v>465</v>
      </c>
      <c r="G41" s="433" t="str">
        <f t="shared" si="1"/>
        <v>С</v>
      </c>
      <c r="H41" s="437">
        <f t="shared" si="2"/>
        <v>10</v>
      </c>
      <c r="I41" s="297">
        <f t="shared" si="3"/>
        <v>50</v>
      </c>
      <c r="J41" s="428" t="s">
        <v>930</v>
      </c>
      <c r="K41" s="149">
        <f t="shared" si="4"/>
        <v>100</v>
      </c>
      <c r="L41" s="438" t="str">
        <f t="shared" si="5"/>
        <v>-</v>
      </c>
      <c r="M41" s="438">
        <f t="shared" si="6"/>
        <v>0.59459459459459463</v>
      </c>
      <c r="N41" s="438" t="str">
        <f t="shared" si="7"/>
        <v>-</v>
      </c>
      <c r="O41" s="437" t="str">
        <f t="shared" si="8"/>
        <v>-</v>
      </c>
      <c r="P41" s="437">
        <f t="shared" si="9"/>
        <v>370</v>
      </c>
      <c r="Q41" s="437" t="str">
        <f t="shared" si="10"/>
        <v>-</v>
      </c>
      <c r="R41" s="53" t="s">
        <v>469</v>
      </c>
      <c r="S41" s="53" t="s">
        <v>467</v>
      </c>
      <c r="T41" s="165">
        <v>10</v>
      </c>
      <c r="U41" s="165">
        <v>360</v>
      </c>
      <c r="V41" s="144" t="s">
        <v>920</v>
      </c>
      <c r="W41" s="165" t="s">
        <v>927</v>
      </c>
    </row>
    <row r="42" spans="1:23" s="142" customFormat="1" ht="20.100000000000001" customHeight="1">
      <c r="A42" s="151">
        <f t="shared" si="11"/>
        <v>17</v>
      </c>
      <c r="B42" s="241" t="s">
        <v>193</v>
      </c>
      <c r="C42" s="369" t="s">
        <v>231</v>
      </c>
      <c r="D42" s="435" t="str">
        <f t="shared" si="0"/>
        <v>~220В</v>
      </c>
      <c r="E42" s="427" t="s">
        <v>470</v>
      </c>
      <c r="F42" s="297" t="s">
        <v>465</v>
      </c>
      <c r="G42" s="433" t="str">
        <f t="shared" si="1"/>
        <v>С</v>
      </c>
      <c r="H42" s="437">
        <f t="shared" si="2"/>
        <v>10</v>
      </c>
      <c r="I42" s="297">
        <f t="shared" si="3"/>
        <v>50</v>
      </c>
      <c r="J42" s="428" t="s">
        <v>930</v>
      </c>
      <c r="K42" s="149">
        <f t="shared" si="4"/>
        <v>100</v>
      </c>
      <c r="L42" s="438" t="str">
        <f t="shared" si="5"/>
        <v>-</v>
      </c>
      <c r="M42" s="438" t="str">
        <f t="shared" si="6"/>
        <v>-</v>
      </c>
      <c r="N42" s="438">
        <f t="shared" si="7"/>
        <v>0.62857142857142856</v>
      </c>
      <c r="O42" s="437" t="str">
        <f t="shared" si="8"/>
        <v>-</v>
      </c>
      <c r="P42" s="437" t="str">
        <f t="shared" si="9"/>
        <v>-</v>
      </c>
      <c r="Q42" s="437">
        <f t="shared" si="10"/>
        <v>350</v>
      </c>
      <c r="R42" s="53" t="s">
        <v>469</v>
      </c>
      <c r="S42" s="53" t="s">
        <v>467</v>
      </c>
      <c r="T42" s="165">
        <v>10</v>
      </c>
      <c r="U42" s="165">
        <v>355</v>
      </c>
      <c r="V42" s="144" t="s">
        <v>927</v>
      </c>
      <c r="W42" s="165" t="s">
        <v>927</v>
      </c>
    </row>
    <row r="43" spans="1:23" s="142" customFormat="1" ht="20.100000000000001" customHeight="1">
      <c r="A43" s="151">
        <f t="shared" si="11"/>
        <v>18</v>
      </c>
      <c r="B43" s="241" t="s">
        <v>193</v>
      </c>
      <c r="C43" s="369" t="s">
        <v>232</v>
      </c>
      <c r="D43" s="435" t="str">
        <f t="shared" si="0"/>
        <v>~220В</v>
      </c>
      <c r="E43" s="427" t="s">
        <v>468</v>
      </c>
      <c r="F43" s="297" t="s">
        <v>465</v>
      </c>
      <c r="G43" s="433" t="str">
        <f t="shared" si="1"/>
        <v>D</v>
      </c>
      <c r="H43" s="437">
        <f t="shared" si="2"/>
        <v>16</v>
      </c>
      <c r="I43" s="297">
        <f t="shared" si="3"/>
        <v>160</v>
      </c>
      <c r="J43" s="428" t="s">
        <v>930</v>
      </c>
      <c r="K43" s="149">
        <f t="shared" si="4"/>
        <v>320</v>
      </c>
      <c r="L43" s="438" t="str">
        <f t="shared" si="5"/>
        <v>-</v>
      </c>
      <c r="M43" s="438">
        <f t="shared" si="6"/>
        <v>0.55000000000000004</v>
      </c>
      <c r="N43" s="438" t="str">
        <f t="shared" si="7"/>
        <v>-</v>
      </c>
      <c r="O43" s="437" t="str">
        <f t="shared" si="8"/>
        <v>-</v>
      </c>
      <c r="P43" s="437">
        <f t="shared" si="9"/>
        <v>400</v>
      </c>
      <c r="Q43" s="437" t="str">
        <f t="shared" si="10"/>
        <v>-</v>
      </c>
      <c r="R43" s="53" t="s">
        <v>469</v>
      </c>
      <c r="S43" s="53" t="s">
        <v>467</v>
      </c>
      <c r="T43" s="165">
        <v>16</v>
      </c>
      <c r="U43" s="165">
        <v>390</v>
      </c>
      <c r="V43" s="144" t="s">
        <v>920</v>
      </c>
      <c r="W43" s="165" t="s">
        <v>933</v>
      </c>
    </row>
    <row r="44" spans="1:23" s="142" customFormat="1" ht="20.100000000000001" customHeight="1">
      <c r="A44" s="151">
        <f t="shared" si="11"/>
        <v>19</v>
      </c>
      <c r="B44" s="241" t="s">
        <v>193</v>
      </c>
      <c r="C44" s="369" t="s">
        <v>233</v>
      </c>
      <c r="D44" s="435" t="str">
        <f t="shared" si="0"/>
        <v>~220В</v>
      </c>
      <c r="E44" s="427" t="s">
        <v>468</v>
      </c>
      <c r="F44" s="297" t="s">
        <v>465</v>
      </c>
      <c r="G44" s="433" t="str">
        <f t="shared" si="1"/>
        <v>D</v>
      </c>
      <c r="H44" s="437">
        <f t="shared" si="2"/>
        <v>16</v>
      </c>
      <c r="I44" s="297">
        <f t="shared" si="3"/>
        <v>160</v>
      </c>
      <c r="J44" s="428" t="s">
        <v>930</v>
      </c>
      <c r="K44" s="149">
        <f t="shared" si="4"/>
        <v>320</v>
      </c>
      <c r="L44" s="438" t="str">
        <f t="shared" si="5"/>
        <v>-</v>
      </c>
      <c r="M44" s="438" t="str">
        <f t="shared" si="6"/>
        <v>-</v>
      </c>
      <c r="N44" s="438">
        <f t="shared" si="7"/>
        <v>0.57894736842105265</v>
      </c>
      <c r="O44" s="437" t="str">
        <f t="shared" si="8"/>
        <v>-</v>
      </c>
      <c r="P44" s="437" t="str">
        <f t="shared" si="9"/>
        <v>-</v>
      </c>
      <c r="Q44" s="437">
        <f t="shared" si="10"/>
        <v>380</v>
      </c>
      <c r="R44" s="53" t="s">
        <v>469</v>
      </c>
      <c r="S44" s="53" t="s">
        <v>467</v>
      </c>
      <c r="T44" s="165">
        <v>16</v>
      </c>
      <c r="U44" s="165">
        <v>385</v>
      </c>
      <c r="V44" s="144" t="s">
        <v>927</v>
      </c>
      <c r="W44" s="165" t="s">
        <v>933</v>
      </c>
    </row>
    <row r="45" spans="1:23" s="142" customFormat="1" ht="20.100000000000001" customHeight="1">
      <c r="A45" s="151">
        <f t="shared" si="11"/>
        <v>20</v>
      </c>
      <c r="B45" s="241" t="s">
        <v>193</v>
      </c>
      <c r="C45" s="369" t="s">
        <v>234</v>
      </c>
      <c r="D45" s="435" t="str">
        <f t="shared" si="0"/>
        <v>~220В</v>
      </c>
      <c r="E45" s="427" t="s">
        <v>470</v>
      </c>
      <c r="F45" s="297" t="s">
        <v>465</v>
      </c>
      <c r="G45" s="433" t="str">
        <f t="shared" si="1"/>
        <v>D</v>
      </c>
      <c r="H45" s="437">
        <f t="shared" si="2"/>
        <v>10</v>
      </c>
      <c r="I45" s="297">
        <f t="shared" si="3"/>
        <v>100</v>
      </c>
      <c r="J45" s="428" t="s">
        <v>930</v>
      </c>
      <c r="K45" s="149">
        <f t="shared" si="4"/>
        <v>200</v>
      </c>
      <c r="L45" s="438" t="str">
        <f t="shared" si="5"/>
        <v>-</v>
      </c>
      <c r="M45" s="438">
        <f t="shared" si="6"/>
        <v>0.5641025641025641</v>
      </c>
      <c r="N45" s="438" t="str">
        <f t="shared" si="7"/>
        <v>-</v>
      </c>
      <c r="O45" s="437" t="str">
        <f t="shared" si="8"/>
        <v>-</v>
      </c>
      <c r="P45" s="437">
        <f t="shared" si="9"/>
        <v>390</v>
      </c>
      <c r="Q45" s="437" t="str">
        <f t="shared" si="10"/>
        <v>-</v>
      </c>
      <c r="R45" s="53" t="s">
        <v>469</v>
      </c>
      <c r="S45" s="53" t="s">
        <v>467</v>
      </c>
      <c r="T45" s="165">
        <v>10</v>
      </c>
      <c r="U45" s="165">
        <v>380</v>
      </c>
      <c r="V45" s="144" t="s">
        <v>920</v>
      </c>
      <c r="W45" s="165" t="s">
        <v>933</v>
      </c>
    </row>
    <row r="46" spans="1:23" s="142" customFormat="1" ht="20.100000000000001" customHeight="1">
      <c r="A46" s="151">
        <f t="shared" si="11"/>
        <v>21</v>
      </c>
      <c r="B46" s="241" t="s">
        <v>193</v>
      </c>
      <c r="C46" s="369" t="s">
        <v>235</v>
      </c>
      <c r="D46" s="435" t="str">
        <f t="shared" si="0"/>
        <v>~220В</v>
      </c>
      <c r="E46" s="427" t="s">
        <v>470</v>
      </c>
      <c r="F46" s="297" t="s">
        <v>465</v>
      </c>
      <c r="G46" s="433" t="str">
        <f t="shared" si="1"/>
        <v>С</v>
      </c>
      <c r="H46" s="437">
        <f t="shared" si="2"/>
        <v>10</v>
      </c>
      <c r="I46" s="297">
        <f t="shared" si="3"/>
        <v>50</v>
      </c>
      <c r="J46" s="428" t="s">
        <v>930</v>
      </c>
      <c r="K46" s="149">
        <f t="shared" si="4"/>
        <v>100</v>
      </c>
      <c r="L46" s="438" t="str">
        <f t="shared" si="5"/>
        <v>-</v>
      </c>
      <c r="M46" s="438" t="str">
        <f t="shared" si="6"/>
        <v>-</v>
      </c>
      <c r="N46" s="438">
        <f t="shared" si="7"/>
        <v>0.59459459459459463</v>
      </c>
      <c r="O46" s="437" t="str">
        <f t="shared" si="8"/>
        <v>-</v>
      </c>
      <c r="P46" s="437" t="str">
        <f t="shared" si="9"/>
        <v>-</v>
      </c>
      <c r="Q46" s="437">
        <f t="shared" si="10"/>
        <v>370</v>
      </c>
      <c r="R46" s="53" t="s">
        <v>469</v>
      </c>
      <c r="S46" s="53" t="s">
        <v>467</v>
      </c>
      <c r="T46" s="165">
        <v>10</v>
      </c>
      <c r="U46" s="165">
        <v>375</v>
      </c>
      <c r="V46" s="144" t="s">
        <v>927</v>
      </c>
      <c r="W46" s="165" t="s">
        <v>927</v>
      </c>
    </row>
    <row r="47" spans="1:23" s="142" customFormat="1" ht="20.100000000000001" customHeight="1">
      <c r="A47" s="151">
        <f t="shared" si="11"/>
        <v>22</v>
      </c>
      <c r="B47" s="241" t="s">
        <v>222</v>
      </c>
      <c r="C47" s="369" t="s">
        <v>236</v>
      </c>
      <c r="D47" s="435" t="str">
        <f t="shared" si="0"/>
        <v>~220В</v>
      </c>
      <c r="E47" s="427" t="s">
        <v>470</v>
      </c>
      <c r="F47" s="297" t="s">
        <v>465</v>
      </c>
      <c r="G47" s="433" t="str">
        <f t="shared" si="1"/>
        <v>С</v>
      </c>
      <c r="H47" s="437">
        <f t="shared" si="2"/>
        <v>10</v>
      </c>
      <c r="I47" s="297">
        <f t="shared" si="3"/>
        <v>50</v>
      </c>
      <c r="J47" s="428" t="s">
        <v>930</v>
      </c>
      <c r="K47" s="149">
        <f t="shared" si="4"/>
        <v>100</v>
      </c>
      <c r="L47" s="438" t="str">
        <f t="shared" si="5"/>
        <v>-</v>
      </c>
      <c r="M47" s="438">
        <f t="shared" si="6"/>
        <v>0.57894736842105265</v>
      </c>
      <c r="N47" s="438" t="str">
        <f t="shared" si="7"/>
        <v>-</v>
      </c>
      <c r="O47" s="437" t="str">
        <f t="shared" si="8"/>
        <v>-</v>
      </c>
      <c r="P47" s="437">
        <f t="shared" si="9"/>
        <v>380</v>
      </c>
      <c r="Q47" s="437" t="str">
        <f t="shared" si="10"/>
        <v>-</v>
      </c>
      <c r="R47" s="53" t="s">
        <v>469</v>
      </c>
      <c r="S47" s="53" t="s">
        <v>467</v>
      </c>
      <c r="T47" s="165">
        <v>10</v>
      </c>
      <c r="U47" s="165">
        <v>370</v>
      </c>
      <c r="V47" s="144" t="s">
        <v>920</v>
      </c>
      <c r="W47" s="165" t="s">
        <v>927</v>
      </c>
    </row>
    <row r="48" spans="1:23" s="142" customFormat="1" ht="20.100000000000001" customHeight="1">
      <c r="A48" s="151">
        <f t="shared" si="11"/>
        <v>23</v>
      </c>
      <c r="B48" s="241" t="s">
        <v>226</v>
      </c>
      <c r="C48" s="369" t="s">
        <v>236</v>
      </c>
      <c r="D48" s="435" t="str">
        <f t="shared" si="0"/>
        <v>~220В</v>
      </c>
      <c r="E48" s="427" t="s">
        <v>470</v>
      </c>
      <c r="F48" s="297" t="s">
        <v>465</v>
      </c>
      <c r="G48" s="433" t="str">
        <f t="shared" si="1"/>
        <v>С</v>
      </c>
      <c r="H48" s="437">
        <f t="shared" si="2"/>
        <v>10</v>
      </c>
      <c r="I48" s="297">
        <f t="shared" si="3"/>
        <v>50</v>
      </c>
      <c r="J48" s="428" t="s">
        <v>930</v>
      </c>
      <c r="K48" s="149">
        <f t="shared" si="4"/>
        <v>100</v>
      </c>
      <c r="L48" s="438" t="str">
        <f t="shared" si="5"/>
        <v>-</v>
      </c>
      <c r="M48" s="438">
        <f t="shared" si="6"/>
        <v>0.59459459459459463</v>
      </c>
      <c r="N48" s="438" t="str">
        <f t="shared" si="7"/>
        <v>-</v>
      </c>
      <c r="O48" s="437" t="str">
        <f t="shared" si="8"/>
        <v>-</v>
      </c>
      <c r="P48" s="437">
        <f t="shared" si="9"/>
        <v>370</v>
      </c>
      <c r="Q48" s="437" t="str">
        <f t="shared" si="10"/>
        <v>-</v>
      </c>
      <c r="R48" s="53" t="s">
        <v>469</v>
      </c>
      <c r="S48" s="53" t="s">
        <v>467</v>
      </c>
      <c r="T48" s="165">
        <v>10</v>
      </c>
      <c r="U48" s="165">
        <v>365</v>
      </c>
      <c r="V48" s="144" t="s">
        <v>920</v>
      </c>
      <c r="W48" s="165" t="s">
        <v>927</v>
      </c>
    </row>
    <row r="49" spans="1:23" s="142" customFormat="1" ht="20.100000000000001" customHeight="1">
      <c r="A49" s="151">
        <f t="shared" si="11"/>
        <v>24</v>
      </c>
      <c r="B49" s="241" t="s">
        <v>193</v>
      </c>
      <c r="C49" s="369" t="s">
        <v>237</v>
      </c>
      <c r="D49" s="435" t="str">
        <f t="shared" si="0"/>
        <v>~380В</v>
      </c>
      <c r="E49" s="427" t="s">
        <v>468</v>
      </c>
      <c r="F49" s="297" t="s">
        <v>465</v>
      </c>
      <c r="G49" s="433" t="str">
        <f t="shared" si="1"/>
        <v>D</v>
      </c>
      <c r="H49" s="437">
        <f t="shared" si="2"/>
        <v>10</v>
      </c>
      <c r="I49" s="297">
        <f t="shared" si="3"/>
        <v>100</v>
      </c>
      <c r="J49" s="428" t="s">
        <v>930</v>
      </c>
      <c r="K49" s="149">
        <f t="shared" si="4"/>
        <v>200</v>
      </c>
      <c r="L49" s="438">
        <f t="shared" si="5"/>
        <v>0.66666666666666663</v>
      </c>
      <c r="M49" s="438">
        <f t="shared" si="6"/>
        <v>0.59459459459459463</v>
      </c>
      <c r="N49" s="438">
        <f t="shared" si="7"/>
        <v>0.61111111111111116</v>
      </c>
      <c r="O49" s="437">
        <f t="shared" si="8"/>
        <v>330</v>
      </c>
      <c r="P49" s="437">
        <f t="shared" si="9"/>
        <v>370</v>
      </c>
      <c r="Q49" s="437">
        <f t="shared" si="10"/>
        <v>360</v>
      </c>
      <c r="R49" s="53" t="s">
        <v>469</v>
      </c>
      <c r="S49" s="53" t="s">
        <v>467</v>
      </c>
      <c r="T49" s="165">
        <v>10</v>
      </c>
      <c r="U49" s="165">
        <v>360</v>
      </c>
      <c r="V49" s="144" t="s">
        <v>919</v>
      </c>
      <c r="W49" s="165" t="s">
        <v>933</v>
      </c>
    </row>
    <row r="50" spans="1:23" s="142" customFormat="1" ht="20.100000000000001" customHeight="1">
      <c r="A50" s="151">
        <f t="shared" si="11"/>
        <v>25</v>
      </c>
      <c r="B50" s="241" t="s">
        <v>193</v>
      </c>
      <c r="C50" s="369" t="s">
        <v>238</v>
      </c>
      <c r="D50" s="435" t="str">
        <f t="shared" si="0"/>
        <v>~220В</v>
      </c>
      <c r="E50" s="427" t="s">
        <v>471</v>
      </c>
      <c r="F50" s="297" t="s">
        <v>465</v>
      </c>
      <c r="G50" s="433" t="str">
        <f t="shared" si="1"/>
        <v>С</v>
      </c>
      <c r="H50" s="437">
        <f t="shared" si="2"/>
        <v>16</v>
      </c>
      <c r="I50" s="297">
        <f t="shared" si="3"/>
        <v>80</v>
      </c>
      <c r="J50" s="428" t="s">
        <v>930</v>
      </c>
      <c r="K50" s="149">
        <f t="shared" si="4"/>
        <v>160</v>
      </c>
      <c r="L50" s="438" t="str">
        <f t="shared" si="5"/>
        <v>-</v>
      </c>
      <c r="M50" s="438" t="str">
        <f t="shared" si="6"/>
        <v>-</v>
      </c>
      <c r="N50" s="438">
        <f t="shared" si="7"/>
        <v>0.62857142857142856</v>
      </c>
      <c r="O50" s="437" t="str">
        <f t="shared" si="8"/>
        <v>-</v>
      </c>
      <c r="P50" s="437" t="str">
        <f t="shared" si="9"/>
        <v>-</v>
      </c>
      <c r="Q50" s="437">
        <f t="shared" si="10"/>
        <v>350</v>
      </c>
      <c r="R50" s="53" t="s">
        <v>469</v>
      </c>
      <c r="S50" s="53" t="s">
        <v>467</v>
      </c>
      <c r="T50" s="165">
        <v>16</v>
      </c>
      <c r="U50" s="165">
        <v>355</v>
      </c>
      <c r="V50" s="144" t="s">
        <v>927</v>
      </c>
      <c r="W50" s="165" t="s">
        <v>927</v>
      </c>
    </row>
    <row r="51" spans="1:23" s="142" customFormat="1" ht="20.100000000000001" customHeight="1">
      <c r="A51" s="151">
        <f t="shared" si="11"/>
        <v>26</v>
      </c>
      <c r="B51" s="241" t="s">
        <v>193</v>
      </c>
      <c r="C51" s="369" t="s">
        <v>239</v>
      </c>
      <c r="D51" s="435" t="str">
        <f t="shared" si="0"/>
        <v>~380В</v>
      </c>
      <c r="E51" s="427" t="s">
        <v>472</v>
      </c>
      <c r="F51" s="297" t="s">
        <v>465</v>
      </c>
      <c r="G51" s="433" t="str">
        <f t="shared" si="1"/>
        <v>С</v>
      </c>
      <c r="H51" s="437">
        <f t="shared" si="2"/>
        <v>25</v>
      </c>
      <c r="I51" s="297">
        <f t="shared" si="3"/>
        <v>125</v>
      </c>
      <c r="J51" s="428" t="s">
        <v>930</v>
      </c>
      <c r="K51" s="149">
        <f t="shared" si="4"/>
        <v>250</v>
      </c>
      <c r="L51" s="438">
        <f t="shared" si="5"/>
        <v>0.52380952380952384</v>
      </c>
      <c r="M51" s="438">
        <f t="shared" si="6"/>
        <v>0.47826086956521741</v>
      </c>
      <c r="N51" s="438">
        <f t="shared" si="7"/>
        <v>0.48888888888888887</v>
      </c>
      <c r="O51" s="437">
        <f t="shared" si="8"/>
        <v>420</v>
      </c>
      <c r="P51" s="437">
        <f t="shared" si="9"/>
        <v>460</v>
      </c>
      <c r="Q51" s="437">
        <f t="shared" si="10"/>
        <v>450</v>
      </c>
      <c r="R51" s="53" t="s">
        <v>469</v>
      </c>
      <c r="S51" s="53" t="s">
        <v>467</v>
      </c>
      <c r="T51" s="165">
        <v>25</v>
      </c>
      <c r="U51" s="165">
        <v>450</v>
      </c>
      <c r="V51" s="144" t="s">
        <v>919</v>
      </c>
      <c r="W51" s="165" t="s">
        <v>927</v>
      </c>
    </row>
    <row r="52" spans="1:23" s="142" customFormat="1" ht="20.100000000000001" customHeight="1">
      <c r="A52" s="722" t="str">
        <f ca="1">'Протокол №503-3'!A60</f>
        <v>РП-4/5</v>
      </c>
      <c r="B52" s="723"/>
      <c r="C52" s="723"/>
      <c r="D52" s="723"/>
      <c r="E52" s="723"/>
      <c r="F52" s="723"/>
      <c r="G52" s="723"/>
      <c r="H52" s="723"/>
      <c r="I52" s="723"/>
      <c r="J52" s="723"/>
      <c r="K52" s="723"/>
      <c r="L52" s="723"/>
      <c r="M52" s="723"/>
      <c r="N52" s="723"/>
      <c r="O52" s="723"/>
      <c r="P52" s="723"/>
      <c r="Q52" s="723"/>
      <c r="R52" s="723"/>
      <c r="S52" s="724"/>
      <c r="T52" s="165"/>
      <c r="U52" s="165"/>
      <c r="V52" s="133"/>
      <c r="W52" s="165"/>
    </row>
    <row r="53" spans="1:23" s="142" customFormat="1" ht="20.100000000000001" customHeight="1">
      <c r="A53" s="151">
        <v>27</v>
      </c>
      <c r="B53" s="241" t="s">
        <v>193</v>
      </c>
      <c r="C53" s="369" t="s">
        <v>240</v>
      </c>
      <c r="D53" s="435" t="str">
        <f t="shared" ref="D53:D90" si="12">IF(V53="АВС","~380В","~220В")</f>
        <v>~380В</v>
      </c>
      <c r="E53" s="427" t="s">
        <v>468</v>
      </c>
      <c r="F53" s="297" t="s">
        <v>465</v>
      </c>
      <c r="G53" s="433" t="str">
        <f t="shared" ref="G53:G90" si="13">W53</f>
        <v>D</v>
      </c>
      <c r="H53" s="437">
        <f t="shared" ref="H53:H90" si="14">T53</f>
        <v>25</v>
      </c>
      <c r="I53" s="297">
        <f t="shared" ref="I53:I90" si="15">IF(W53="В",T53*3,IF(W53="С",T53*5,T53*10))</f>
        <v>250</v>
      </c>
      <c r="J53" s="428" t="s">
        <v>930</v>
      </c>
      <c r="K53" s="149">
        <f t="shared" ref="K53:K90" si="16">IF(W53="В",T53*5,IF(W53="С",T53*10,T53*20))</f>
        <v>500</v>
      </c>
      <c r="L53" s="438">
        <f t="shared" ref="L53:L90" si="17">IF(OR(V53="В",V53="С"),"-",220/O53)</f>
        <v>0.42307692307692307</v>
      </c>
      <c r="M53" s="438">
        <f t="shared" ref="M53:M90" si="18">IF(OR(V53="А",V53="С"),"-",220/P53)</f>
        <v>0.37931034482758619</v>
      </c>
      <c r="N53" s="438">
        <f t="shared" ref="N53:N90" si="19">IF(OR(V53="А",V53="В"),"-",220/Q53)</f>
        <v>0.39285714285714285</v>
      </c>
      <c r="O53" s="437">
        <f t="shared" ref="O53:O90" si="20">IF(OR(V53="В",V53="С"),"-",TRUNC((U53-U53*6/100)/10,0)*10)</f>
        <v>520</v>
      </c>
      <c r="P53" s="437">
        <f t="shared" ref="P53:P90" si="21">IF(OR(V53="А",V53="С"),"-",TRUNC((U53+U53*4/100)/10,0)*10)</f>
        <v>580</v>
      </c>
      <c r="Q53" s="437">
        <f t="shared" ref="Q53:Q90" si="22">IF(OR(V53="А",V53="В"),"-",TRUNC(U53/10,0)*10)</f>
        <v>560</v>
      </c>
      <c r="R53" s="53" t="s">
        <v>466</v>
      </c>
      <c r="S53" s="53" t="s">
        <v>467</v>
      </c>
      <c r="T53" s="165">
        <v>25</v>
      </c>
      <c r="U53" s="165">
        <v>560</v>
      </c>
      <c r="V53" s="144" t="s">
        <v>919</v>
      </c>
      <c r="W53" s="165" t="s">
        <v>933</v>
      </c>
    </row>
    <row r="54" spans="1:23" s="142" customFormat="1" ht="20.100000000000001" customHeight="1">
      <c r="A54" s="151">
        <f t="shared" ref="A54:A90" si="23">A53+1</f>
        <v>28</v>
      </c>
      <c r="B54" s="241" t="s">
        <v>193</v>
      </c>
      <c r="C54" s="369" t="s">
        <v>241</v>
      </c>
      <c r="D54" s="435" t="str">
        <f t="shared" si="12"/>
        <v>~220В</v>
      </c>
      <c r="E54" s="427" t="s">
        <v>468</v>
      </c>
      <c r="F54" s="297" t="s">
        <v>465</v>
      </c>
      <c r="G54" s="433" t="str">
        <f t="shared" si="13"/>
        <v>С</v>
      </c>
      <c r="H54" s="437">
        <f t="shared" si="14"/>
        <v>10</v>
      </c>
      <c r="I54" s="297">
        <f t="shared" si="15"/>
        <v>50</v>
      </c>
      <c r="J54" s="428" t="s">
        <v>930</v>
      </c>
      <c r="K54" s="149">
        <f t="shared" si="16"/>
        <v>100</v>
      </c>
      <c r="L54" s="438">
        <f t="shared" si="17"/>
        <v>0.66666666666666663</v>
      </c>
      <c r="M54" s="438" t="str">
        <f t="shared" si="18"/>
        <v>-</v>
      </c>
      <c r="N54" s="438" t="str">
        <f t="shared" si="19"/>
        <v>-</v>
      </c>
      <c r="O54" s="437">
        <f t="shared" si="20"/>
        <v>330</v>
      </c>
      <c r="P54" s="437" t="str">
        <f t="shared" si="21"/>
        <v>-</v>
      </c>
      <c r="Q54" s="437" t="str">
        <f t="shared" si="22"/>
        <v>-</v>
      </c>
      <c r="R54" s="53" t="s">
        <v>469</v>
      </c>
      <c r="S54" s="53" t="s">
        <v>467</v>
      </c>
      <c r="T54" s="165">
        <v>10</v>
      </c>
      <c r="U54" s="165">
        <v>360</v>
      </c>
      <c r="V54" s="144" t="s">
        <v>926</v>
      </c>
      <c r="W54" s="165" t="s">
        <v>927</v>
      </c>
    </row>
    <row r="55" spans="1:23" s="142" customFormat="1" ht="20.100000000000001" customHeight="1">
      <c r="A55" s="151">
        <f t="shared" si="23"/>
        <v>29</v>
      </c>
      <c r="B55" s="241" t="s">
        <v>193</v>
      </c>
      <c r="C55" s="369" t="s">
        <v>242</v>
      </c>
      <c r="D55" s="435" t="str">
        <f t="shared" si="12"/>
        <v>~220В</v>
      </c>
      <c r="E55" s="427" t="s">
        <v>468</v>
      </c>
      <c r="F55" s="297" t="s">
        <v>465</v>
      </c>
      <c r="G55" s="433" t="str">
        <f t="shared" si="13"/>
        <v>С</v>
      </c>
      <c r="H55" s="437">
        <f t="shared" si="14"/>
        <v>10</v>
      </c>
      <c r="I55" s="297">
        <f t="shared" si="15"/>
        <v>50</v>
      </c>
      <c r="J55" s="428" t="s">
        <v>930</v>
      </c>
      <c r="K55" s="149">
        <f t="shared" si="16"/>
        <v>100</v>
      </c>
      <c r="L55" s="438" t="str">
        <f t="shared" si="17"/>
        <v>-</v>
      </c>
      <c r="M55" s="438">
        <f t="shared" si="18"/>
        <v>0.61111111111111116</v>
      </c>
      <c r="N55" s="438" t="str">
        <f t="shared" si="19"/>
        <v>-</v>
      </c>
      <c r="O55" s="437" t="str">
        <f t="shared" si="20"/>
        <v>-</v>
      </c>
      <c r="P55" s="437">
        <f t="shared" si="21"/>
        <v>360</v>
      </c>
      <c r="Q55" s="437" t="str">
        <f t="shared" si="22"/>
        <v>-</v>
      </c>
      <c r="R55" s="53" t="s">
        <v>469</v>
      </c>
      <c r="S55" s="53" t="s">
        <v>467</v>
      </c>
      <c r="T55" s="165">
        <v>10</v>
      </c>
      <c r="U55" s="165">
        <v>355</v>
      </c>
      <c r="V55" s="144" t="s">
        <v>920</v>
      </c>
      <c r="W55" s="165" t="s">
        <v>927</v>
      </c>
    </row>
    <row r="56" spans="1:23" s="142" customFormat="1" ht="20.100000000000001" customHeight="1">
      <c r="A56" s="151">
        <f t="shared" si="23"/>
        <v>30</v>
      </c>
      <c r="B56" s="241" t="s">
        <v>193</v>
      </c>
      <c r="C56" s="369" t="s">
        <v>243</v>
      </c>
      <c r="D56" s="435" t="str">
        <f t="shared" si="12"/>
        <v>~220В</v>
      </c>
      <c r="E56" s="427" t="s">
        <v>468</v>
      </c>
      <c r="F56" s="297" t="s">
        <v>465</v>
      </c>
      <c r="G56" s="433" t="str">
        <f t="shared" si="13"/>
        <v>С</v>
      </c>
      <c r="H56" s="437">
        <f t="shared" si="14"/>
        <v>10</v>
      </c>
      <c r="I56" s="297">
        <f t="shared" si="15"/>
        <v>50</v>
      </c>
      <c r="J56" s="428" t="s">
        <v>930</v>
      </c>
      <c r="K56" s="149">
        <f t="shared" si="16"/>
        <v>100</v>
      </c>
      <c r="L56" s="438" t="str">
        <f t="shared" si="17"/>
        <v>-</v>
      </c>
      <c r="M56" s="438" t="str">
        <f t="shared" si="18"/>
        <v>-</v>
      </c>
      <c r="N56" s="438">
        <f t="shared" si="19"/>
        <v>0.62857142857142856</v>
      </c>
      <c r="O56" s="437" t="str">
        <f t="shared" si="20"/>
        <v>-</v>
      </c>
      <c r="P56" s="437" t="str">
        <f t="shared" si="21"/>
        <v>-</v>
      </c>
      <c r="Q56" s="437">
        <f t="shared" si="22"/>
        <v>350</v>
      </c>
      <c r="R56" s="53" t="s">
        <v>469</v>
      </c>
      <c r="S56" s="53" t="s">
        <v>467</v>
      </c>
      <c r="T56" s="165">
        <v>10</v>
      </c>
      <c r="U56" s="165">
        <v>350</v>
      </c>
      <c r="V56" s="144" t="s">
        <v>927</v>
      </c>
      <c r="W56" s="165" t="s">
        <v>927</v>
      </c>
    </row>
    <row r="57" spans="1:23" s="142" customFormat="1" ht="20.100000000000001" customHeight="1">
      <c r="A57" s="151">
        <f t="shared" si="23"/>
        <v>31</v>
      </c>
      <c r="B57" s="241" t="s">
        <v>193</v>
      </c>
      <c r="C57" s="369" t="s">
        <v>244</v>
      </c>
      <c r="D57" s="435" t="str">
        <f t="shared" si="12"/>
        <v>~220В</v>
      </c>
      <c r="E57" s="427" t="s">
        <v>468</v>
      </c>
      <c r="F57" s="297" t="s">
        <v>465</v>
      </c>
      <c r="G57" s="433" t="str">
        <f t="shared" si="13"/>
        <v>С</v>
      </c>
      <c r="H57" s="437">
        <f t="shared" si="14"/>
        <v>16</v>
      </c>
      <c r="I57" s="297">
        <f t="shared" si="15"/>
        <v>80</v>
      </c>
      <c r="J57" s="428" t="s">
        <v>930</v>
      </c>
      <c r="K57" s="149">
        <f t="shared" si="16"/>
        <v>160</v>
      </c>
      <c r="L57" s="438">
        <f t="shared" si="17"/>
        <v>0.6875</v>
      </c>
      <c r="M57" s="438" t="str">
        <f t="shared" si="18"/>
        <v>-</v>
      </c>
      <c r="N57" s="438" t="str">
        <f t="shared" si="19"/>
        <v>-</v>
      </c>
      <c r="O57" s="437">
        <f t="shared" si="20"/>
        <v>320</v>
      </c>
      <c r="P57" s="437" t="str">
        <f t="shared" si="21"/>
        <v>-</v>
      </c>
      <c r="Q57" s="437" t="str">
        <f t="shared" si="22"/>
        <v>-</v>
      </c>
      <c r="R57" s="53" t="s">
        <v>469</v>
      </c>
      <c r="S57" s="53" t="s">
        <v>467</v>
      </c>
      <c r="T57" s="165">
        <v>16</v>
      </c>
      <c r="U57" s="165">
        <v>345</v>
      </c>
      <c r="V57" s="144" t="s">
        <v>926</v>
      </c>
      <c r="W57" s="165" t="s">
        <v>927</v>
      </c>
    </row>
    <row r="58" spans="1:23" s="142" customFormat="1" ht="20.100000000000001" customHeight="1">
      <c r="A58" s="151">
        <f t="shared" si="23"/>
        <v>32</v>
      </c>
      <c r="B58" s="241" t="s">
        <v>193</v>
      </c>
      <c r="C58" s="369" t="s">
        <v>245</v>
      </c>
      <c r="D58" s="435" t="str">
        <f t="shared" si="12"/>
        <v>~220В</v>
      </c>
      <c r="E58" s="427" t="s">
        <v>468</v>
      </c>
      <c r="F58" s="297" t="s">
        <v>465</v>
      </c>
      <c r="G58" s="433" t="str">
        <f t="shared" si="13"/>
        <v>С</v>
      </c>
      <c r="H58" s="437">
        <f t="shared" si="14"/>
        <v>16</v>
      </c>
      <c r="I58" s="297">
        <f t="shared" si="15"/>
        <v>80</v>
      </c>
      <c r="J58" s="428" t="s">
        <v>930</v>
      </c>
      <c r="K58" s="149">
        <f t="shared" si="16"/>
        <v>160</v>
      </c>
      <c r="L58" s="438" t="str">
        <f t="shared" si="17"/>
        <v>-</v>
      </c>
      <c r="M58" s="438">
        <f t="shared" si="18"/>
        <v>0.62857142857142856</v>
      </c>
      <c r="N58" s="438" t="str">
        <f t="shared" si="19"/>
        <v>-</v>
      </c>
      <c r="O58" s="437" t="str">
        <f t="shared" si="20"/>
        <v>-</v>
      </c>
      <c r="P58" s="437">
        <f t="shared" si="21"/>
        <v>350</v>
      </c>
      <c r="Q58" s="437" t="str">
        <f t="shared" si="22"/>
        <v>-</v>
      </c>
      <c r="R58" s="53" t="s">
        <v>469</v>
      </c>
      <c r="S58" s="53" t="s">
        <v>467</v>
      </c>
      <c r="T58" s="165">
        <v>16</v>
      </c>
      <c r="U58" s="165">
        <v>340</v>
      </c>
      <c r="V58" s="144" t="s">
        <v>920</v>
      </c>
      <c r="W58" s="165" t="s">
        <v>927</v>
      </c>
    </row>
    <row r="59" spans="1:23" s="142" customFormat="1" ht="20.100000000000001" customHeight="1">
      <c r="A59" s="151">
        <f t="shared" si="23"/>
        <v>33</v>
      </c>
      <c r="B59" s="241" t="s">
        <v>193</v>
      </c>
      <c r="C59" s="369" t="s">
        <v>246</v>
      </c>
      <c r="D59" s="435" t="str">
        <f t="shared" si="12"/>
        <v>~220В</v>
      </c>
      <c r="E59" s="427" t="s">
        <v>468</v>
      </c>
      <c r="F59" s="297" t="s">
        <v>465</v>
      </c>
      <c r="G59" s="433" t="str">
        <f t="shared" si="13"/>
        <v>С</v>
      </c>
      <c r="H59" s="437">
        <f t="shared" si="14"/>
        <v>16</v>
      </c>
      <c r="I59" s="297">
        <f t="shared" si="15"/>
        <v>80</v>
      </c>
      <c r="J59" s="428" t="s">
        <v>930</v>
      </c>
      <c r="K59" s="149">
        <f t="shared" si="16"/>
        <v>160</v>
      </c>
      <c r="L59" s="438" t="str">
        <f t="shared" si="17"/>
        <v>-</v>
      </c>
      <c r="M59" s="438" t="str">
        <f t="shared" si="18"/>
        <v>-</v>
      </c>
      <c r="N59" s="438">
        <f t="shared" si="19"/>
        <v>0.66666666666666663</v>
      </c>
      <c r="O59" s="437" t="str">
        <f t="shared" si="20"/>
        <v>-</v>
      </c>
      <c r="P59" s="437" t="str">
        <f t="shared" si="21"/>
        <v>-</v>
      </c>
      <c r="Q59" s="437">
        <f t="shared" si="22"/>
        <v>330</v>
      </c>
      <c r="R59" s="53" t="s">
        <v>469</v>
      </c>
      <c r="S59" s="53" t="s">
        <v>467</v>
      </c>
      <c r="T59" s="165">
        <v>16</v>
      </c>
      <c r="U59" s="165">
        <v>335</v>
      </c>
      <c r="V59" s="144" t="s">
        <v>927</v>
      </c>
      <c r="W59" s="165" t="s">
        <v>927</v>
      </c>
    </row>
    <row r="60" spans="1:23" s="142" customFormat="1" ht="20.100000000000001" customHeight="1">
      <c r="A60" s="151">
        <f t="shared" si="23"/>
        <v>34</v>
      </c>
      <c r="B60" s="241" t="s">
        <v>193</v>
      </c>
      <c r="C60" s="369" t="s">
        <v>247</v>
      </c>
      <c r="D60" s="435" t="str">
        <f t="shared" si="12"/>
        <v>~220В</v>
      </c>
      <c r="E60" s="427" t="s">
        <v>468</v>
      </c>
      <c r="F60" s="297" t="s">
        <v>465</v>
      </c>
      <c r="G60" s="433" t="str">
        <f t="shared" si="13"/>
        <v>С</v>
      </c>
      <c r="H60" s="437">
        <f t="shared" si="14"/>
        <v>16</v>
      </c>
      <c r="I60" s="297">
        <f t="shared" si="15"/>
        <v>80</v>
      </c>
      <c r="J60" s="428" t="s">
        <v>930</v>
      </c>
      <c r="K60" s="149">
        <f t="shared" si="16"/>
        <v>160</v>
      </c>
      <c r="L60" s="438">
        <f t="shared" si="17"/>
        <v>0.70967741935483875</v>
      </c>
      <c r="M60" s="438" t="str">
        <f t="shared" si="18"/>
        <v>-</v>
      </c>
      <c r="N60" s="438" t="str">
        <f t="shared" si="19"/>
        <v>-</v>
      </c>
      <c r="O60" s="437">
        <f t="shared" si="20"/>
        <v>310</v>
      </c>
      <c r="P60" s="437" t="str">
        <f t="shared" si="21"/>
        <v>-</v>
      </c>
      <c r="Q60" s="437" t="str">
        <f t="shared" si="22"/>
        <v>-</v>
      </c>
      <c r="R60" s="53" t="s">
        <v>469</v>
      </c>
      <c r="S60" s="53" t="s">
        <v>467</v>
      </c>
      <c r="T60" s="165">
        <v>16</v>
      </c>
      <c r="U60" s="165">
        <v>330</v>
      </c>
      <c r="V60" s="144" t="s">
        <v>926</v>
      </c>
      <c r="W60" s="165" t="s">
        <v>927</v>
      </c>
    </row>
    <row r="61" spans="1:23" s="142" customFormat="1" ht="20.100000000000001" customHeight="1">
      <c r="A61" s="151">
        <f t="shared" si="23"/>
        <v>35</v>
      </c>
      <c r="B61" s="241" t="s">
        <v>193</v>
      </c>
      <c r="C61" s="369" t="s">
        <v>248</v>
      </c>
      <c r="D61" s="435" t="str">
        <f t="shared" si="12"/>
        <v>~220В</v>
      </c>
      <c r="E61" s="427" t="s">
        <v>468</v>
      </c>
      <c r="F61" s="297" t="s">
        <v>465</v>
      </c>
      <c r="G61" s="433" t="str">
        <f t="shared" si="13"/>
        <v>С</v>
      </c>
      <c r="H61" s="437">
        <f t="shared" si="14"/>
        <v>16</v>
      </c>
      <c r="I61" s="297">
        <f t="shared" si="15"/>
        <v>80</v>
      </c>
      <c r="J61" s="428" t="s">
        <v>930</v>
      </c>
      <c r="K61" s="149">
        <f t="shared" si="16"/>
        <v>160</v>
      </c>
      <c r="L61" s="438" t="str">
        <f t="shared" si="17"/>
        <v>-</v>
      </c>
      <c r="M61" s="438">
        <f t="shared" si="18"/>
        <v>0.66666666666666663</v>
      </c>
      <c r="N61" s="438" t="str">
        <f t="shared" si="19"/>
        <v>-</v>
      </c>
      <c r="O61" s="437" t="str">
        <f t="shared" si="20"/>
        <v>-</v>
      </c>
      <c r="P61" s="437">
        <f t="shared" si="21"/>
        <v>330</v>
      </c>
      <c r="Q61" s="437" t="str">
        <f t="shared" si="22"/>
        <v>-</v>
      </c>
      <c r="R61" s="53" t="s">
        <v>469</v>
      </c>
      <c r="S61" s="53" t="s">
        <v>467</v>
      </c>
      <c r="T61" s="165">
        <v>16</v>
      </c>
      <c r="U61" s="165">
        <v>325</v>
      </c>
      <c r="V61" s="144" t="s">
        <v>920</v>
      </c>
      <c r="W61" s="165" t="s">
        <v>927</v>
      </c>
    </row>
    <row r="62" spans="1:23" s="142" customFormat="1" ht="20.100000000000001" customHeight="1">
      <c r="A62" s="151">
        <f t="shared" si="23"/>
        <v>36</v>
      </c>
      <c r="B62" s="241" t="s">
        <v>193</v>
      </c>
      <c r="C62" s="369" t="s">
        <v>249</v>
      </c>
      <c r="D62" s="435" t="str">
        <f t="shared" si="12"/>
        <v>~220В</v>
      </c>
      <c r="E62" s="427" t="s">
        <v>468</v>
      </c>
      <c r="F62" s="297" t="s">
        <v>465</v>
      </c>
      <c r="G62" s="433" t="str">
        <f t="shared" si="13"/>
        <v>С</v>
      </c>
      <c r="H62" s="437">
        <f t="shared" si="14"/>
        <v>16</v>
      </c>
      <c r="I62" s="297">
        <f t="shared" si="15"/>
        <v>80</v>
      </c>
      <c r="J62" s="428" t="s">
        <v>930</v>
      </c>
      <c r="K62" s="149">
        <f t="shared" si="16"/>
        <v>160</v>
      </c>
      <c r="L62" s="438" t="str">
        <f t="shared" si="17"/>
        <v>-</v>
      </c>
      <c r="M62" s="438" t="str">
        <f t="shared" si="18"/>
        <v>-</v>
      </c>
      <c r="N62" s="438">
        <f t="shared" si="19"/>
        <v>0.6875</v>
      </c>
      <c r="O62" s="437" t="str">
        <f t="shared" si="20"/>
        <v>-</v>
      </c>
      <c r="P62" s="437" t="str">
        <f t="shared" si="21"/>
        <v>-</v>
      </c>
      <c r="Q62" s="437">
        <f t="shared" si="22"/>
        <v>320</v>
      </c>
      <c r="R62" s="53" t="s">
        <v>469</v>
      </c>
      <c r="S62" s="53" t="s">
        <v>467</v>
      </c>
      <c r="T62" s="165">
        <v>16</v>
      </c>
      <c r="U62" s="165">
        <v>320</v>
      </c>
      <c r="V62" s="144" t="s">
        <v>927</v>
      </c>
      <c r="W62" s="165" t="s">
        <v>927</v>
      </c>
    </row>
    <row r="63" spans="1:23" s="142" customFormat="1" ht="20.100000000000001" customHeight="1">
      <c r="A63" s="151">
        <f t="shared" si="23"/>
        <v>37</v>
      </c>
      <c r="B63" s="241" t="s">
        <v>193</v>
      </c>
      <c r="C63" s="369" t="s">
        <v>250</v>
      </c>
      <c r="D63" s="435" t="str">
        <f t="shared" si="12"/>
        <v>~220В</v>
      </c>
      <c r="E63" s="427" t="s">
        <v>468</v>
      </c>
      <c r="F63" s="297" t="s">
        <v>465</v>
      </c>
      <c r="G63" s="433" t="str">
        <f t="shared" si="13"/>
        <v>С</v>
      </c>
      <c r="H63" s="437">
        <f t="shared" si="14"/>
        <v>16</v>
      </c>
      <c r="I63" s="297">
        <f t="shared" si="15"/>
        <v>80</v>
      </c>
      <c r="J63" s="428" t="s">
        <v>930</v>
      </c>
      <c r="K63" s="149">
        <f t="shared" si="16"/>
        <v>160</v>
      </c>
      <c r="L63" s="438">
        <f t="shared" si="17"/>
        <v>0.75862068965517238</v>
      </c>
      <c r="M63" s="438" t="str">
        <f t="shared" si="18"/>
        <v>-</v>
      </c>
      <c r="N63" s="438" t="str">
        <f t="shared" si="19"/>
        <v>-</v>
      </c>
      <c r="O63" s="437">
        <f t="shared" si="20"/>
        <v>290</v>
      </c>
      <c r="P63" s="437" t="str">
        <f t="shared" si="21"/>
        <v>-</v>
      </c>
      <c r="Q63" s="437" t="str">
        <f t="shared" si="22"/>
        <v>-</v>
      </c>
      <c r="R63" s="53" t="s">
        <v>469</v>
      </c>
      <c r="S63" s="53" t="s">
        <v>467</v>
      </c>
      <c r="T63" s="165">
        <v>16</v>
      </c>
      <c r="U63" s="165">
        <v>315</v>
      </c>
      <c r="V63" s="144" t="s">
        <v>926</v>
      </c>
      <c r="W63" s="165" t="s">
        <v>927</v>
      </c>
    </row>
    <row r="64" spans="1:23" s="142" customFormat="1" ht="20.100000000000001" customHeight="1">
      <c r="A64" s="151">
        <f t="shared" si="23"/>
        <v>38</v>
      </c>
      <c r="B64" s="241" t="s">
        <v>193</v>
      </c>
      <c r="C64" s="369" t="s">
        <v>251</v>
      </c>
      <c r="D64" s="435" t="str">
        <f t="shared" si="12"/>
        <v>~220В</v>
      </c>
      <c r="E64" s="427" t="s">
        <v>468</v>
      </c>
      <c r="F64" s="297" t="s">
        <v>465</v>
      </c>
      <c r="G64" s="433" t="str">
        <f t="shared" si="13"/>
        <v>С</v>
      </c>
      <c r="H64" s="437">
        <f t="shared" si="14"/>
        <v>16</v>
      </c>
      <c r="I64" s="297">
        <f t="shared" si="15"/>
        <v>80</v>
      </c>
      <c r="J64" s="428" t="s">
        <v>930</v>
      </c>
      <c r="K64" s="149">
        <f t="shared" si="16"/>
        <v>160</v>
      </c>
      <c r="L64" s="438" t="str">
        <f t="shared" si="17"/>
        <v>-</v>
      </c>
      <c r="M64" s="438">
        <f t="shared" si="18"/>
        <v>0.6875</v>
      </c>
      <c r="N64" s="438" t="str">
        <f t="shared" si="19"/>
        <v>-</v>
      </c>
      <c r="O64" s="437" t="str">
        <f t="shared" si="20"/>
        <v>-</v>
      </c>
      <c r="P64" s="437">
        <f t="shared" si="21"/>
        <v>320</v>
      </c>
      <c r="Q64" s="437" t="str">
        <f t="shared" si="22"/>
        <v>-</v>
      </c>
      <c r="R64" s="53" t="s">
        <v>469</v>
      </c>
      <c r="S64" s="53" t="s">
        <v>467</v>
      </c>
      <c r="T64" s="165">
        <v>16</v>
      </c>
      <c r="U64" s="165">
        <v>310</v>
      </c>
      <c r="V64" s="144" t="s">
        <v>920</v>
      </c>
      <c r="W64" s="165" t="s">
        <v>927</v>
      </c>
    </row>
    <row r="65" spans="1:23" s="142" customFormat="1" ht="20.100000000000001" customHeight="1">
      <c r="A65" s="151">
        <f t="shared" si="23"/>
        <v>39</v>
      </c>
      <c r="B65" s="241" t="s">
        <v>193</v>
      </c>
      <c r="C65" s="369" t="s">
        <v>252</v>
      </c>
      <c r="D65" s="435" t="str">
        <f t="shared" si="12"/>
        <v>~220В</v>
      </c>
      <c r="E65" s="427" t="s">
        <v>468</v>
      </c>
      <c r="F65" s="297" t="s">
        <v>465</v>
      </c>
      <c r="G65" s="433" t="str">
        <f t="shared" si="13"/>
        <v>С</v>
      </c>
      <c r="H65" s="437">
        <f t="shared" si="14"/>
        <v>10</v>
      </c>
      <c r="I65" s="297">
        <f t="shared" si="15"/>
        <v>50</v>
      </c>
      <c r="J65" s="428" t="s">
        <v>930</v>
      </c>
      <c r="K65" s="149">
        <f t="shared" si="16"/>
        <v>100</v>
      </c>
      <c r="L65" s="438">
        <f t="shared" si="17"/>
        <v>0.81481481481481477</v>
      </c>
      <c r="M65" s="438" t="str">
        <f t="shared" si="18"/>
        <v>-</v>
      </c>
      <c r="N65" s="438" t="str">
        <f t="shared" si="19"/>
        <v>-</v>
      </c>
      <c r="O65" s="437">
        <f t="shared" si="20"/>
        <v>270</v>
      </c>
      <c r="P65" s="437" t="str">
        <f t="shared" si="21"/>
        <v>-</v>
      </c>
      <c r="Q65" s="437" t="str">
        <f t="shared" si="22"/>
        <v>-</v>
      </c>
      <c r="R65" s="53" t="s">
        <v>469</v>
      </c>
      <c r="S65" s="53" t="s">
        <v>467</v>
      </c>
      <c r="T65" s="165">
        <v>10</v>
      </c>
      <c r="U65" s="165">
        <v>290</v>
      </c>
      <c r="V65" s="144" t="s">
        <v>926</v>
      </c>
      <c r="W65" s="165" t="s">
        <v>927</v>
      </c>
    </row>
    <row r="66" spans="1:23" s="142" customFormat="1" ht="20.100000000000001" customHeight="1">
      <c r="A66" s="151">
        <f t="shared" si="23"/>
        <v>40</v>
      </c>
      <c r="B66" s="241" t="s">
        <v>193</v>
      </c>
      <c r="C66" s="369" t="s">
        <v>253</v>
      </c>
      <c r="D66" s="435" t="str">
        <f t="shared" si="12"/>
        <v>~220В</v>
      </c>
      <c r="E66" s="427" t="s">
        <v>468</v>
      </c>
      <c r="F66" s="297" t="s">
        <v>465</v>
      </c>
      <c r="G66" s="433" t="str">
        <f t="shared" si="13"/>
        <v>С</v>
      </c>
      <c r="H66" s="437">
        <f t="shared" si="14"/>
        <v>10</v>
      </c>
      <c r="I66" s="297">
        <f t="shared" si="15"/>
        <v>50</v>
      </c>
      <c r="J66" s="428" t="s">
        <v>930</v>
      </c>
      <c r="K66" s="149">
        <f t="shared" si="16"/>
        <v>100</v>
      </c>
      <c r="L66" s="438" t="str">
        <f t="shared" si="17"/>
        <v>-</v>
      </c>
      <c r="M66" s="438">
        <f t="shared" si="18"/>
        <v>0.75862068965517238</v>
      </c>
      <c r="N66" s="438" t="str">
        <f t="shared" si="19"/>
        <v>-</v>
      </c>
      <c r="O66" s="437" t="str">
        <f t="shared" si="20"/>
        <v>-</v>
      </c>
      <c r="P66" s="437">
        <f t="shared" si="21"/>
        <v>290</v>
      </c>
      <c r="Q66" s="437" t="str">
        <f t="shared" si="22"/>
        <v>-</v>
      </c>
      <c r="R66" s="53" t="s">
        <v>469</v>
      </c>
      <c r="S66" s="53" t="s">
        <v>467</v>
      </c>
      <c r="T66" s="165">
        <v>10</v>
      </c>
      <c r="U66" s="165">
        <v>285</v>
      </c>
      <c r="V66" s="144" t="s">
        <v>920</v>
      </c>
      <c r="W66" s="165" t="s">
        <v>927</v>
      </c>
    </row>
    <row r="67" spans="1:23" s="142" customFormat="1" ht="20.100000000000001" customHeight="1">
      <c r="A67" s="151">
        <f t="shared" si="23"/>
        <v>41</v>
      </c>
      <c r="B67" s="241" t="s">
        <v>193</v>
      </c>
      <c r="C67" s="369" t="s">
        <v>254</v>
      </c>
      <c r="D67" s="435" t="str">
        <f t="shared" si="12"/>
        <v>~220В</v>
      </c>
      <c r="E67" s="427" t="s">
        <v>468</v>
      </c>
      <c r="F67" s="297" t="s">
        <v>465</v>
      </c>
      <c r="G67" s="433" t="str">
        <f t="shared" si="13"/>
        <v>С</v>
      </c>
      <c r="H67" s="437">
        <f t="shared" si="14"/>
        <v>10</v>
      </c>
      <c r="I67" s="297">
        <f t="shared" si="15"/>
        <v>50</v>
      </c>
      <c r="J67" s="428" t="s">
        <v>930</v>
      </c>
      <c r="K67" s="149">
        <f t="shared" si="16"/>
        <v>100</v>
      </c>
      <c r="L67" s="438" t="str">
        <f t="shared" si="17"/>
        <v>-</v>
      </c>
      <c r="M67" s="438" t="str">
        <f t="shared" si="18"/>
        <v>-</v>
      </c>
      <c r="N67" s="438">
        <f t="shared" si="19"/>
        <v>0.7857142857142857</v>
      </c>
      <c r="O67" s="437" t="str">
        <f t="shared" si="20"/>
        <v>-</v>
      </c>
      <c r="P67" s="437" t="str">
        <f t="shared" si="21"/>
        <v>-</v>
      </c>
      <c r="Q67" s="437">
        <f t="shared" si="22"/>
        <v>280</v>
      </c>
      <c r="R67" s="53" t="s">
        <v>469</v>
      </c>
      <c r="S67" s="53" t="s">
        <v>467</v>
      </c>
      <c r="T67" s="165">
        <v>10</v>
      </c>
      <c r="U67" s="165">
        <v>280</v>
      </c>
      <c r="V67" s="144" t="s">
        <v>927</v>
      </c>
      <c r="W67" s="165" t="s">
        <v>927</v>
      </c>
    </row>
    <row r="68" spans="1:23" s="142" customFormat="1" ht="20.100000000000001" customHeight="1">
      <c r="A68" s="151">
        <f t="shared" si="23"/>
        <v>42</v>
      </c>
      <c r="B68" s="241" t="s">
        <v>222</v>
      </c>
      <c r="C68" s="369" t="s">
        <v>255</v>
      </c>
      <c r="D68" s="435" t="str">
        <f t="shared" si="12"/>
        <v>~220В</v>
      </c>
      <c r="E68" s="427" t="s">
        <v>468</v>
      </c>
      <c r="F68" s="297" t="s">
        <v>465</v>
      </c>
      <c r="G68" s="433" t="str">
        <f t="shared" si="13"/>
        <v>С</v>
      </c>
      <c r="H68" s="437">
        <f t="shared" si="14"/>
        <v>10</v>
      </c>
      <c r="I68" s="297">
        <f t="shared" si="15"/>
        <v>50</v>
      </c>
      <c r="J68" s="428" t="s">
        <v>930</v>
      </c>
      <c r="K68" s="149">
        <f t="shared" si="16"/>
        <v>100</v>
      </c>
      <c r="L68" s="438">
        <f t="shared" si="17"/>
        <v>0.88</v>
      </c>
      <c r="M68" s="438" t="str">
        <f t="shared" si="18"/>
        <v>-</v>
      </c>
      <c r="N68" s="438" t="str">
        <f t="shared" si="19"/>
        <v>-</v>
      </c>
      <c r="O68" s="437">
        <f t="shared" si="20"/>
        <v>250</v>
      </c>
      <c r="P68" s="437" t="str">
        <f t="shared" si="21"/>
        <v>-</v>
      </c>
      <c r="Q68" s="437" t="str">
        <f t="shared" si="22"/>
        <v>-</v>
      </c>
      <c r="R68" s="53" t="s">
        <v>469</v>
      </c>
      <c r="S68" s="53" t="s">
        <v>467</v>
      </c>
      <c r="T68" s="165">
        <v>10</v>
      </c>
      <c r="U68" s="165">
        <v>275</v>
      </c>
      <c r="V68" s="144" t="s">
        <v>926</v>
      </c>
      <c r="W68" s="165" t="s">
        <v>927</v>
      </c>
    </row>
    <row r="69" spans="1:23" s="142" customFormat="1" ht="20.100000000000001" customHeight="1">
      <c r="A69" s="151">
        <f t="shared" si="23"/>
        <v>43</v>
      </c>
      <c r="B69" s="241" t="s">
        <v>226</v>
      </c>
      <c r="C69" s="369" t="s">
        <v>255</v>
      </c>
      <c r="D69" s="435" t="str">
        <f t="shared" si="12"/>
        <v>~220В</v>
      </c>
      <c r="E69" s="427" t="s">
        <v>468</v>
      </c>
      <c r="F69" s="297" t="s">
        <v>465</v>
      </c>
      <c r="G69" s="433" t="str">
        <f t="shared" si="13"/>
        <v>С</v>
      </c>
      <c r="H69" s="437">
        <f t="shared" si="14"/>
        <v>10</v>
      </c>
      <c r="I69" s="297">
        <f t="shared" si="15"/>
        <v>50</v>
      </c>
      <c r="J69" s="428" t="s">
        <v>930</v>
      </c>
      <c r="K69" s="149">
        <f t="shared" si="16"/>
        <v>100</v>
      </c>
      <c r="L69" s="438">
        <f t="shared" si="17"/>
        <v>0.88</v>
      </c>
      <c r="M69" s="438" t="str">
        <f t="shared" si="18"/>
        <v>-</v>
      </c>
      <c r="N69" s="438" t="str">
        <f t="shared" si="19"/>
        <v>-</v>
      </c>
      <c r="O69" s="437">
        <f t="shared" si="20"/>
        <v>250</v>
      </c>
      <c r="P69" s="437" t="str">
        <f t="shared" si="21"/>
        <v>-</v>
      </c>
      <c r="Q69" s="437" t="str">
        <f t="shared" si="22"/>
        <v>-</v>
      </c>
      <c r="R69" s="53" t="s">
        <v>469</v>
      </c>
      <c r="S69" s="53" t="s">
        <v>467</v>
      </c>
      <c r="T69" s="165">
        <v>10</v>
      </c>
      <c r="U69" s="165">
        <v>270</v>
      </c>
      <c r="V69" s="144" t="s">
        <v>926</v>
      </c>
      <c r="W69" s="165" t="s">
        <v>927</v>
      </c>
    </row>
    <row r="70" spans="1:23" s="142" customFormat="1" ht="20.100000000000001" customHeight="1">
      <c r="A70" s="151">
        <f t="shared" si="23"/>
        <v>44</v>
      </c>
      <c r="B70" s="241" t="s">
        <v>193</v>
      </c>
      <c r="C70" s="369" t="s">
        <v>256</v>
      </c>
      <c r="D70" s="435" t="str">
        <f t="shared" si="12"/>
        <v>~220В</v>
      </c>
      <c r="E70" s="427" t="s">
        <v>468</v>
      </c>
      <c r="F70" s="297" t="s">
        <v>465</v>
      </c>
      <c r="G70" s="433" t="str">
        <f t="shared" si="13"/>
        <v>С</v>
      </c>
      <c r="H70" s="437">
        <f t="shared" si="14"/>
        <v>10</v>
      </c>
      <c r="I70" s="297">
        <f t="shared" si="15"/>
        <v>50</v>
      </c>
      <c r="J70" s="428" t="s">
        <v>930</v>
      </c>
      <c r="K70" s="149">
        <f t="shared" si="16"/>
        <v>100</v>
      </c>
      <c r="L70" s="438" t="str">
        <f t="shared" si="17"/>
        <v>-</v>
      </c>
      <c r="M70" s="438">
        <f t="shared" si="18"/>
        <v>0.81481481481481477</v>
      </c>
      <c r="N70" s="438" t="str">
        <f t="shared" si="19"/>
        <v>-</v>
      </c>
      <c r="O70" s="437" t="str">
        <f t="shared" si="20"/>
        <v>-</v>
      </c>
      <c r="P70" s="437">
        <f t="shared" si="21"/>
        <v>270</v>
      </c>
      <c r="Q70" s="437" t="str">
        <f t="shared" si="22"/>
        <v>-</v>
      </c>
      <c r="R70" s="53" t="s">
        <v>469</v>
      </c>
      <c r="S70" s="53" t="s">
        <v>467</v>
      </c>
      <c r="T70" s="165">
        <v>10</v>
      </c>
      <c r="U70" s="165">
        <v>265</v>
      </c>
      <c r="V70" s="144" t="s">
        <v>920</v>
      </c>
      <c r="W70" s="165" t="s">
        <v>927</v>
      </c>
    </row>
    <row r="71" spans="1:23" s="142" customFormat="1" ht="20.100000000000001" customHeight="1">
      <c r="A71" s="151">
        <f t="shared" si="23"/>
        <v>45</v>
      </c>
      <c r="B71" s="241" t="s">
        <v>222</v>
      </c>
      <c r="C71" s="369" t="s">
        <v>257</v>
      </c>
      <c r="D71" s="435" t="str">
        <f t="shared" si="12"/>
        <v>~220В</v>
      </c>
      <c r="E71" s="427" t="s">
        <v>468</v>
      </c>
      <c r="F71" s="297" t="s">
        <v>465</v>
      </c>
      <c r="G71" s="433" t="str">
        <f t="shared" si="13"/>
        <v>С</v>
      </c>
      <c r="H71" s="437">
        <f t="shared" si="14"/>
        <v>10</v>
      </c>
      <c r="I71" s="297">
        <f t="shared" si="15"/>
        <v>50</v>
      </c>
      <c r="J71" s="428" t="s">
        <v>930</v>
      </c>
      <c r="K71" s="149">
        <f t="shared" si="16"/>
        <v>100</v>
      </c>
      <c r="L71" s="438" t="str">
        <f t="shared" si="17"/>
        <v>-</v>
      </c>
      <c r="M71" s="438" t="str">
        <f t="shared" si="18"/>
        <v>-</v>
      </c>
      <c r="N71" s="438">
        <f t="shared" si="19"/>
        <v>0.84615384615384615</v>
      </c>
      <c r="O71" s="437" t="str">
        <f t="shared" si="20"/>
        <v>-</v>
      </c>
      <c r="P71" s="437" t="str">
        <f t="shared" si="21"/>
        <v>-</v>
      </c>
      <c r="Q71" s="437">
        <f t="shared" si="22"/>
        <v>260</v>
      </c>
      <c r="R71" s="53" t="s">
        <v>469</v>
      </c>
      <c r="S71" s="53" t="s">
        <v>467</v>
      </c>
      <c r="T71" s="165">
        <v>10</v>
      </c>
      <c r="U71" s="165">
        <v>260</v>
      </c>
      <c r="V71" s="144" t="s">
        <v>927</v>
      </c>
      <c r="W71" s="165" t="s">
        <v>927</v>
      </c>
    </row>
    <row r="72" spans="1:23" s="142" customFormat="1" ht="20.100000000000001" customHeight="1">
      <c r="A72" s="151">
        <f t="shared" si="23"/>
        <v>46</v>
      </c>
      <c r="B72" s="241" t="s">
        <v>226</v>
      </c>
      <c r="C72" s="369" t="s">
        <v>257</v>
      </c>
      <c r="D72" s="435" t="str">
        <f t="shared" si="12"/>
        <v>~220В</v>
      </c>
      <c r="E72" s="427" t="s">
        <v>468</v>
      </c>
      <c r="F72" s="297" t="s">
        <v>465</v>
      </c>
      <c r="G72" s="433" t="str">
        <f t="shared" si="13"/>
        <v>С</v>
      </c>
      <c r="H72" s="437">
        <f t="shared" si="14"/>
        <v>10</v>
      </c>
      <c r="I72" s="297">
        <f t="shared" si="15"/>
        <v>50</v>
      </c>
      <c r="J72" s="428" t="s">
        <v>930</v>
      </c>
      <c r="K72" s="149">
        <f t="shared" si="16"/>
        <v>100</v>
      </c>
      <c r="L72" s="438" t="str">
        <f t="shared" si="17"/>
        <v>-</v>
      </c>
      <c r="M72" s="438" t="str">
        <f t="shared" si="18"/>
        <v>-</v>
      </c>
      <c r="N72" s="438">
        <f t="shared" si="19"/>
        <v>0.88</v>
      </c>
      <c r="O72" s="437" t="str">
        <f t="shared" si="20"/>
        <v>-</v>
      </c>
      <c r="P72" s="437" t="str">
        <f t="shared" si="21"/>
        <v>-</v>
      </c>
      <c r="Q72" s="437">
        <f t="shared" si="22"/>
        <v>250</v>
      </c>
      <c r="R72" s="53" t="s">
        <v>469</v>
      </c>
      <c r="S72" s="53" t="s">
        <v>467</v>
      </c>
      <c r="T72" s="165">
        <v>10</v>
      </c>
      <c r="U72" s="165">
        <v>255</v>
      </c>
      <c r="V72" s="144" t="s">
        <v>927</v>
      </c>
      <c r="W72" s="165" t="s">
        <v>927</v>
      </c>
    </row>
    <row r="73" spans="1:23" s="142" customFormat="1" ht="20.100000000000001" customHeight="1">
      <c r="A73" s="151">
        <f t="shared" si="23"/>
        <v>47</v>
      </c>
      <c r="B73" s="241" t="s">
        <v>222</v>
      </c>
      <c r="C73" s="369" t="s">
        <v>258</v>
      </c>
      <c r="D73" s="435" t="str">
        <f t="shared" si="12"/>
        <v>~220В</v>
      </c>
      <c r="E73" s="427" t="s">
        <v>468</v>
      </c>
      <c r="F73" s="297" t="s">
        <v>465</v>
      </c>
      <c r="G73" s="433" t="str">
        <f t="shared" si="13"/>
        <v>С</v>
      </c>
      <c r="H73" s="437">
        <f t="shared" si="14"/>
        <v>10</v>
      </c>
      <c r="I73" s="297">
        <f t="shared" si="15"/>
        <v>50</v>
      </c>
      <c r="J73" s="428" t="s">
        <v>930</v>
      </c>
      <c r="K73" s="149">
        <f t="shared" si="16"/>
        <v>100</v>
      </c>
      <c r="L73" s="438">
        <f t="shared" si="17"/>
        <v>0.95652173913043481</v>
      </c>
      <c r="M73" s="438" t="str">
        <f t="shared" si="18"/>
        <v>-</v>
      </c>
      <c r="N73" s="438" t="str">
        <f t="shared" si="19"/>
        <v>-</v>
      </c>
      <c r="O73" s="437">
        <f t="shared" si="20"/>
        <v>230</v>
      </c>
      <c r="P73" s="437" t="str">
        <f t="shared" si="21"/>
        <v>-</v>
      </c>
      <c r="Q73" s="437" t="str">
        <f t="shared" si="22"/>
        <v>-</v>
      </c>
      <c r="R73" s="53" t="s">
        <v>469</v>
      </c>
      <c r="S73" s="53" t="s">
        <v>467</v>
      </c>
      <c r="T73" s="165">
        <v>10</v>
      </c>
      <c r="U73" s="165">
        <v>250</v>
      </c>
      <c r="V73" s="144" t="s">
        <v>926</v>
      </c>
      <c r="W73" s="165" t="s">
        <v>927</v>
      </c>
    </row>
    <row r="74" spans="1:23" s="142" customFormat="1" ht="20.100000000000001" customHeight="1">
      <c r="A74" s="151">
        <f t="shared" si="23"/>
        <v>48</v>
      </c>
      <c r="B74" s="241" t="s">
        <v>226</v>
      </c>
      <c r="C74" s="369" t="s">
        <v>258</v>
      </c>
      <c r="D74" s="435" t="str">
        <f t="shared" si="12"/>
        <v>~220В</v>
      </c>
      <c r="E74" s="427" t="s">
        <v>468</v>
      </c>
      <c r="F74" s="297" t="s">
        <v>465</v>
      </c>
      <c r="G74" s="433" t="str">
        <f t="shared" si="13"/>
        <v>С</v>
      </c>
      <c r="H74" s="437">
        <f t="shared" si="14"/>
        <v>10</v>
      </c>
      <c r="I74" s="297">
        <f t="shared" si="15"/>
        <v>50</v>
      </c>
      <c r="J74" s="428" t="s">
        <v>930</v>
      </c>
      <c r="K74" s="149">
        <f t="shared" si="16"/>
        <v>100</v>
      </c>
      <c r="L74" s="438">
        <f t="shared" si="17"/>
        <v>0.95652173913043481</v>
      </c>
      <c r="M74" s="438" t="str">
        <f t="shared" si="18"/>
        <v>-</v>
      </c>
      <c r="N74" s="438" t="str">
        <f t="shared" si="19"/>
        <v>-</v>
      </c>
      <c r="O74" s="437">
        <f t="shared" si="20"/>
        <v>230</v>
      </c>
      <c r="P74" s="437" t="str">
        <f t="shared" si="21"/>
        <v>-</v>
      </c>
      <c r="Q74" s="437" t="str">
        <f t="shared" si="22"/>
        <v>-</v>
      </c>
      <c r="R74" s="53" t="s">
        <v>469</v>
      </c>
      <c r="S74" s="53" t="s">
        <v>467</v>
      </c>
      <c r="T74" s="165">
        <v>10</v>
      </c>
      <c r="U74" s="165">
        <v>245</v>
      </c>
      <c r="V74" s="144" t="s">
        <v>926</v>
      </c>
      <c r="W74" s="165" t="s">
        <v>927</v>
      </c>
    </row>
    <row r="75" spans="1:23" s="142" customFormat="1" ht="20.100000000000001" customHeight="1">
      <c r="A75" s="151">
        <f t="shared" si="23"/>
        <v>49</v>
      </c>
      <c r="B75" s="241" t="s">
        <v>193</v>
      </c>
      <c r="C75" s="369" t="s">
        <v>259</v>
      </c>
      <c r="D75" s="435" t="str">
        <f t="shared" si="12"/>
        <v>~220В</v>
      </c>
      <c r="E75" s="427" t="s">
        <v>468</v>
      </c>
      <c r="F75" s="297" t="s">
        <v>465</v>
      </c>
      <c r="G75" s="433" t="str">
        <f t="shared" si="13"/>
        <v>С</v>
      </c>
      <c r="H75" s="437">
        <f t="shared" si="14"/>
        <v>10</v>
      </c>
      <c r="I75" s="297">
        <f t="shared" si="15"/>
        <v>50</v>
      </c>
      <c r="J75" s="428" t="s">
        <v>930</v>
      </c>
      <c r="K75" s="149">
        <f t="shared" si="16"/>
        <v>100</v>
      </c>
      <c r="L75" s="438" t="str">
        <f t="shared" si="17"/>
        <v>-</v>
      </c>
      <c r="M75" s="438">
        <f t="shared" si="18"/>
        <v>0.91666666666666663</v>
      </c>
      <c r="N75" s="438" t="str">
        <f t="shared" si="19"/>
        <v>-</v>
      </c>
      <c r="O75" s="437" t="str">
        <f t="shared" si="20"/>
        <v>-</v>
      </c>
      <c r="P75" s="437">
        <f t="shared" si="21"/>
        <v>240</v>
      </c>
      <c r="Q75" s="437" t="str">
        <f t="shared" si="22"/>
        <v>-</v>
      </c>
      <c r="R75" s="53" t="s">
        <v>469</v>
      </c>
      <c r="S75" s="53" t="s">
        <v>467</v>
      </c>
      <c r="T75" s="165">
        <v>10</v>
      </c>
      <c r="U75" s="165">
        <v>240</v>
      </c>
      <c r="V75" s="144" t="s">
        <v>920</v>
      </c>
      <c r="W75" s="165" t="s">
        <v>927</v>
      </c>
    </row>
    <row r="76" spans="1:23" s="142" customFormat="1" ht="20.100000000000001" customHeight="1">
      <c r="A76" s="151">
        <f t="shared" si="23"/>
        <v>50</v>
      </c>
      <c r="B76" s="241" t="s">
        <v>193</v>
      </c>
      <c r="C76" s="369" t="s">
        <v>260</v>
      </c>
      <c r="D76" s="435" t="str">
        <f t="shared" si="12"/>
        <v>~220В</v>
      </c>
      <c r="E76" s="427" t="s">
        <v>468</v>
      </c>
      <c r="F76" s="297" t="s">
        <v>465</v>
      </c>
      <c r="G76" s="433" t="str">
        <f t="shared" si="13"/>
        <v>С</v>
      </c>
      <c r="H76" s="437">
        <f t="shared" si="14"/>
        <v>10</v>
      </c>
      <c r="I76" s="297">
        <f t="shared" si="15"/>
        <v>50</v>
      </c>
      <c r="J76" s="428" t="s">
        <v>930</v>
      </c>
      <c r="K76" s="149">
        <f t="shared" si="16"/>
        <v>100</v>
      </c>
      <c r="L76" s="438" t="str">
        <f t="shared" si="17"/>
        <v>-</v>
      </c>
      <c r="M76" s="438" t="str">
        <f t="shared" si="18"/>
        <v>-</v>
      </c>
      <c r="N76" s="438">
        <f t="shared" si="19"/>
        <v>0.95652173913043481</v>
      </c>
      <c r="O76" s="437" t="str">
        <f t="shared" si="20"/>
        <v>-</v>
      </c>
      <c r="P76" s="437" t="str">
        <f t="shared" si="21"/>
        <v>-</v>
      </c>
      <c r="Q76" s="437">
        <f t="shared" si="22"/>
        <v>230</v>
      </c>
      <c r="R76" s="53" t="s">
        <v>469</v>
      </c>
      <c r="S76" s="53" t="s">
        <v>467</v>
      </c>
      <c r="T76" s="165">
        <v>10</v>
      </c>
      <c r="U76" s="165">
        <v>235</v>
      </c>
      <c r="V76" s="144" t="s">
        <v>927</v>
      </c>
      <c r="W76" s="165" t="s">
        <v>927</v>
      </c>
    </row>
    <row r="77" spans="1:23" s="142" customFormat="1" ht="20.100000000000001" customHeight="1">
      <c r="A77" s="151">
        <f t="shared" si="23"/>
        <v>51</v>
      </c>
      <c r="B77" s="241" t="s">
        <v>193</v>
      </c>
      <c r="C77" s="369" t="s">
        <v>261</v>
      </c>
      <c r="D77" s="435" t="str">
        <f t="shared" si="12"/>
        <v>~220В</v>
      </c>
      <c r="E77" s="427" t="s">
        <v>468</v>
      </c>
      <c r="F77" s="297" t="s">
        <v>465</v>
      </c>
      <c r="G77" s="433" t="str">
        <f t="shared" si="13"/>
        <v>С</v>
      </c>
      <c r="H77" s="437">
        <f t="shared" si="14"/>
        <v>10</v>
      </c>
      <c r="I77" s="297">
        <f t="shared" si="15"/>
        <v>50</v>
      </c>
      <c r="J77" s="428" t="s">
        <v>930</v>
      </c>
      <c r="K77" s="149">
        <f t="shared" si="16"/>
        <v>100</v>
      </c>
      <c r="L77" s="438">
        <f t="shared" si="17"/>
        <v>1.0476190476190477</v>
      </c>
      <c r="M77" s="438" t="str">
        <f t="shared" si="18"/>
        <v>-</v>
      </c>
      <c r="N77" s="438" t="str">
        <f t="shared" si="19"/>
        <v>-</v>
      </c>
      <c r="O77" s="437">
        <f t="shared" si="20"/>
        <v>210</v>
      </c>
      <c r="P77" s="437" t="str">
        <f t="shared" si="21"/>
        <v>-</v>
      </c>
      <c r="Q77" s="437" t="str">
        <f t="shared" si="22"/>
        <v>-</v>
      </c>
      <c r="R77" s="53" t="s">
        <v>469</v>
      </c>
      <c r="S77" s="53" t="s">
        <v>467</v>
      </c>
      <c r="T77" s="165">
        <v>10</v>
      </c>
      <c r="U77" s="165">
        <v>230</v>
      </c>
      <c r="V77" s="144" t="s">
        <v>926</v>
      </c>
      <c r="W77" s="165" t="s">
        <v>927</v>
      </c>
    </row>
    <row r="78" spans="1:23" s="142" customFormat="1" ht="20.100000000000001" customHeight="1">
      <c r="A78" s="151">
        <f t="shared" si="23"/>
        <v>52</v>
      </c>
      <c r="B78" s="241" t="s">
        <v>193</v>
      </c>
      <c r="C78" s="369" t="s">
        <v>263</v>
      </c>
      <c r="D78" s="435" t="str">
        <f t="shared" si="12"/>
        <v>~380В</v>
      </c>
      <c r="E78" s="427" t="s">
        <v>468</v>
      </c>
      <c r="F78" s="297" t="s">
        <v>465</v>
      </c>
      <c r="G78" s="433" t="str">
        <f t="shared" si="13"/>
        <v>D</v>
      </c>
      <c r="H78" s="437">
        <f t="shared" si="14"/>
        <v>40</v>
      </c>
      <c r="I78" s="297">
        <f t="shared" si="15"/>
        <v>400</v>
      </c>
      <c r="J78" s="428" t="s">
        <v>930</v>
      </c>
      <c r="K78" s="149">
        <f t="shared" si="16"/>
        <v>800</v>
      </c>
      <c r="L78" s="438">
        <f t="shared" si="17"/>
        <v>0.27500000000000002</v>
      </c>
      <c r="M78" s="438">
        <f t="shared" si="18"/>
        <v>0.24719101123595505</v>
      </c>
      <c r="N78" s="438">
        <f t="shared" si="19"/>
        <v>0.2558139534883721</v>
      </c>
      <c r="O78" s="437">
        <f t="shared" si="20"/>
        <v>800</v>
      </c>
      <c r="P78" s="437">
        <f t="shared" si="21"/>
        <v>890</v>
      </c>
      <c r="Q78" s="437">
        <f t="shared" si="22"/>
        <v>860</v>
      </c>
      <c r="R78" s="53" t="s">
        <v>466</v>
      </c>
      <c r="S78" s="53" t="s">
        <v>467</v>
      </c>
      <c r="T78" s="165">
        <v>40</v>
      </c>
      <c r="U78" s="165">
        <v>860</v>
      </c>
      <c r="V78" s="144" t="s">
        <v>919</v>
      </c>
      <c r="W78" s="165" t="s">
        <v>933</v>
      </c>
    </row>
    <row r="79" spans="1:23" s="142" customFormat="1" ht="20.100000000000001" customHeight="1">
      <c r="A79" s="151">
        <f t="shared" si="23"/>
        <v>53</v>
      </c>
      <c r="B79" s="241" t="s">
        <v>193</v>
      </c>
      <c r="C79" s="369" t="s">
        <v>264</v>
      </c>
      <c r="D79" s="435" t="str">
        <f t="shared" si="12"/>
        <v>~380В</v>
      </c>
      <c r="E79" s="427" t="s">
        <v>468</v>
      </c>
      <c r="F79" s="297" t="s">
        <v>465</v>
      </c>
      <c r="G79" s="433" t="str">
        <f t="shared" si="13"/>
        <v>D</v>
      </c>
      <c r="H79" s="437">
        <f t="shared" si="14"/>
        <v>16</v>
      </c>
      <c r="I79" s="297">
        <f t="shared" si="15"/>
        <v>160</v>
      </c>
      <c r="J79" s="428" t="s">
        <v>930</v>
      </c>
      <c r="K79" s="149">
        <f t="shared" si="16"/>
        <v>320</v>
      </c>
      <c r="L79" s="438">
        <f t="shared" si="17"/>
        <v>0.59459459459459463</v>
      </c>
      <c r="M79" s="438">
        <f t="shared" si="18"/>
        <v>0.53658536585365857</v>
      </c>
      <c r="N79" s="438">
        <f t="shared" si="19"/>
        <v>0.55000000000000004</v>
      </c>
      <c r="O79" s="437">
        <f t="shared" si="20"/>
        <v>370</v>
      </c>
      <c r="P79" s="437">
        <f t="shared" si="21"/>
        <v>410</v>
      </c>
      <c r="Q79" s="437">
        <f t="shared" si="22"/>
        <v>400</v>
      </c>
      <c r="R79" s="53" t="s">
        <v>466</v>
      </c>
      <c r="S79" s="53" t="s">
        <v>467</v>
      </c>
      <c r="T79" s="165">
        <v>16</v>
      </c>
      <c r="U79" s="165">
        <v>400</v>
      </c>
      <c r="V79" s="144" t="s">
        <v>919</v>
      </c>
      <c r="W79" s="165" t="s">
        <v>933</v>
      </c>
    </row>
    <row r="80" spans="1:23" s="142" customFormat="1" ht="20.100000000000001" customHeight="1">
      <c r="A80" s="151">
        <f t="shared" si="23"/>
        <v>54</v>
      </c>
      <c r="B80" s="241" t="s">
        <v>193</v>
      </c>
      <c r="C80" s="369" t="s">
        <v>265</v>
      </c>
      <c r="D80" s="435" t="str">
        <f t="shared" si="12"/>
        <v>~380В</v>
      </c>
      <c r="E80" s="427" t="s">
        <v>468</v>
      </c>
      <c r="F80" s="297" t="s">
        <v>465</v>
      </c>
      <c r="G80" s="433" t="str">
        <f t="shared" si="13"/>
        <v>D</v>
      </c>
      <c r="H80" s="437">
        <f t="shared" si="14"/>
        <v>16</v>
      </c>
      <c r="I80" s="297">
        <f t="shared" si="15"/>
        <v>160</v>
      </c>
      <c r="J80" s="428" t="s">
        <v>930</v>
      </c>
      <c r="K80" s="149">
        <f t="shared" si="16"/>
        <v>320</v>
      </c>
      <c r="L80" s="438">
        <f t="shared" si="17"/>
        <v>0.57894736842105265</v>
      </c>
      <c r="M80" s="438">
        <f t="shared" si="18"/>
        <v>0.52380952380952384</v>
      </c>
      <c r="N80" s="438">
        <f t="shared" si="19"/>
        <v>0.53658536585365857</v>
      </c>
      <c r="O80" s="437">
        <f t="shared" si="20"/>
        <v>380</v>
      </c>
      <c r="P80" s="437">
        <f t="shared" si="21"/>
        <v>420</v>
      </c>
      <c r="Q80" s="437">
        <f t="shared" si="22"/>
        <v>410</v>
      </c>
      <c r="R80" s="53" t="s">
        <v>466</v>
      </c>
      <c r="S80" s="53" t="s">
        <v>467</v>
      </c>
      <c r="T80" s="165">
        <v>16</v>
      </c>
      <c r="U80" s="165">
        <v>410</v>
      </c>
      <c r="V80" s="144" t="s">
        <v>919</v>
      </c>
      <c r="W80" s="165" t="s">
        <v>933</v>
      </c>
    </row>
    <row r="81" spans="1:23" s="142" customFormat="1" ht="20.100000000000001" customHeight="1">
      <c r="A81" s="151">
        <f t="shared" si="23"/>
        <v>55</v>
      </c>
      <c r="B81" s="241" t="s">
        <v>193</v>
      </c>
      <c r="C81" s="369" t="s">
        <v>266</v>
      </c>
      <c r="D81" s="435" t="str">
        <f t="shared" si="12"/>
        <v>~380В</v>
      </c>
      <c r="E81" s="427" t="s">
        <v>468</v>
      </c>
      <c r="F81" s="297" t="s">
        <v>465</v>
      </c>
      <c r="G81" s="433" t="str">
        <f t="shared" si="13"/>
        <v>D</v>
      </c>
      <c r="H81" s="437">
        <f t="shared" si="14"/>
        <v>25</v>
      </c>
      <c r="I81" s="297">
        <f t="shared" si="15"/>
        <v>250</v>
      </c>
      <c r="J81" s="428" t="s">
        <v>930</v>
      </c>
      <c r="K81" s="149">
        <f t="shared" si="16"/>
        <v>500</v>
      </c>
      <c r="L81" s="438">
        <f t="shared" si="17"/>
        <v>0.34375</v>
      </c>
      <c r="M81" s="438">
        <f t="shared" si="18"/>
        <v>0.30985915492957744</v>
      </c>
      <c r="N81" s="438">
        <f t="shared" si="19"/>
        <v>0.3188405797101449</v>
      </c>
      <c r="O81" s="437">
        <f t="shared" si="20"/>
        <v>640</v>
      </c>
      <c r="P81" s="437">
        <f t="shared" si="21"/>
        <v>710</v>
      </c>
      <c r="Q81" s="437">
        <f t="shared" si="22"/>
        <v>690</v>
      </c>
      <c r="R81" s="53" t="s">
        <v>466</v>
      </c>
      <c r="S81" s="53" t="s">
        <v>467</v>
      </c>
      <c r="T81" s="165">
        <v>25</v>
      </c>
      <c r="U81" s="165">
        <v>690</v>
      </c>
      <c r="V81" s="144" t="s">
        <v>919</v>
      </c>
      <c r="W81" s="165" t="s">
        <v>933</v>
      </c>
    </row>
    <row r="82" spans="1:23" s="142" customFormat="1" ht="20.100000000000001" customHeight="1">
      <c r="A82" s="151">
        <f t="shared" si="23"/>
        <v>56</v>
      </c>
      <c r="B82" s="241" t="s">
        <v>193</v>
      </c>
      <c r="C82" s="369" t="s">
        <v>267</v>
      </c>
      <c r="D82" s="435" t="str">
        <f t="shared" si="12"/>
        <v>~380В</v>
      </c>
      <c r="E82" s="427" t="s">
        <v>468</v>
      </c>
      <c r="F82" s="297" t="s">
        <v>465</v>
      </c>
      <c r="G82" s="433" t="str">
        <f t="shared" si="13"/>
        <v>D</v>
      </c>
      <c r="H82" s="437">
        <f t="shared" si="14"/>
        <v>25</v>
      </c>
      <c r="I82" s="297">
        <f t="shared" si="15"/>
        <v>250</v>
      </c>
      <c r="J82" s="428" t="s">
        <v>930</v>
      </c>
      <c r="K82" s="149">
        <f t="shared" si="16"/>
        <v>500</v>
      </c>
      <c r="L82" s="438">
        <f t="shared" si="17"/>
        <v>0.33846153846153848</v>
      </c>
      <c r="M82" s="438">
        <f t="shared" si="18"/>
        <v>0.30555555555555558</v>
      </c>
      <c r="N82" s="438">
        <f t="shared" si="19"/>
        <v>0.31428571428571428</v>
      </c>
      <c r="O82" s="437">
        <f t="shared" si="20"/>
        <v>650</v>
      </c>
      <c r="P82" s="437">
        <f t="shared" si="21"/>
        <v>720</v>
      </c>
      <c r="Q82" s="437">
        <f t="shared" si="22"/>
        <v>700</v>
      </c>
      <c r="R82" s="53" t="s">
        <v>466</v>
      </c>
      <c r="S82" s="53" t="s">
        <v>467</v>
      </c>
      <c r="T82" s="165">
        <v>25</v>
      </c>
      <c r="U82" s="165">
        <v>700</v>
      </c>
      <c r="V82" s="144" t="s">
        <v>919</v>
      </c>
      <c r="W82" s="165" t="s">
        <v>933</v>
      </c>
    </row>
    <row r="83" spans="1:23" s="142" customFormat="1" ht="20.100000000000001" customHeight="1">
      <c r="A83" s="151">
        <f t="shared" si="23"/>
        <v>57</v>
      </c>
      <c r="B83" s="241" t="s">
        <v>193</v>
      </c>
      <c r="C83" s="369" t="s">
        <v>268</v>
      </c>
      <c r="D83" s="435" t="str">
        <f t="shared" si="12"/>
        <v>~380В</v>
      </c>
      <c r="E83" s="427" t="s">
        <v>468</v>
      </c>
      <c r="F83" s="297" t="s">
        <v>465</v>
      </c>
      <c r="G83" s="433" t="str">
        <f t="shared" si="13"/>
        <v>D</v>
      </c>
      <c r="H83" s="437">
        <f t="shared" si="14"/>
        <v>16</v>
      </c>
      <c r="I83" s="297">
        <f t="shared" si="15"/>
        <v>160</v>
      </c>
      <c r="J83" s="428" t="s">
        <v>930</v>
      </c>
      <c r="K83" s="149">
        <f t="shared" si="16"/>
        <v>320</v>
      </c>
      <c r="L83" s="438">
        <f t="shared" si="17"/>
        <v>0.62857142857142856</v>
      </c>
      <c r="M83" s="438">
        <f t="shared" si="18"/>
        <v>0.5641025641025641</v>
      </c>
      <c r="N83" s="438">
        <f t="shared" si="19"/>
        <v>0.57894736842105265</v>
      </c>
      <c r="O83" s="437">
        <f t="shared" si="20"/>
        <v>350</v>
      </c>
      <c r="P83" s="437">
        <f t="shared" si="21"/>
        <v>390</v>
      </c>
      <c r="Q83" s="437">
        <f t="shared" si="22"/>
        <v>380</v>
      </c>
      <c r="R83" s="53" t="s">
        <v>466</v>
      </c>
      <c r="S83" s="53" t="s">
        <v>467</v>
      </c>
      <c r="T83" s="165">
        <v>16</v>
      </c>
      <c r="U83" s="165">
        <v>380</v>
      </c>
      <c r="V83" s="144" t="s">
        <v>919</v>
      </c>
      <c r="W83" s="165" t="s">
        <v>933</v>
      </c>
    </row>
    <row r="84" spans="1:23" s="142" customFormat="1" ht="20.100000000000001" customHeight="1">
      <c r="A84" s="151">
        <f t="shared" si="23"/>
        <v>58</v>
      </c>
      <c r="B84" s="241" t="s">
        <v>193</v>
      </c>
      <c r="C84" s="369" t="s">
        <v>269</v>
      </c>
      <c r="D84" s="435" t="str">
        <f t="shared" si="12"/>
        <v>~380В</v>
      </c>
      <c r="E84" s="427" t="s">
        <v>468</v>
      </c>
      <c r="F84" s="297" t="s">
        <v>465</v>
      </c>
      <c r="G84" s="433" t="str">
        <f t="shared" si="13"/>
        <v>D</v>
      </c>
      <c r="H84" s="437">
        <f t="shared" si="14"/>
        <v>25</v>
      </c>
      <c r="I84" s="297">
        <f t="shared" si="15"/>
        <v>250</v>
      </c>
      <c r="J84" s="428" t="s">
        <v>930</v>
      </c>
      <c r="K84" s="149">
        <f t="shared" si="16"/>
        <v>500</v>
      </c>
      <c r="L84" s="438">
        <f t="shared" si="17"/>
        <v>0.41509433962264153</v>
      </c>
      <c r="M84" s="438">
        <f t="shared" si="18"/>
        <v>0.3728813559322034</v>
      </c>
      <c r="N84" s="438">
        <f t="shared" si="19"/>
        <v>0.38596491228070173</v>
      </c>
      <c r="O84" s="437">
        <f t="shared" si="20"/>
        <v>530</v>
      </c>
      <c r="P84" s="437">
        <f t="shared" si="21"/>
        <v>590</v>
      </c>
      <c r="Q84" s="437">
        <f t="shared" si="22"/>
        <v>570</v>
      </c>
      <c r="R84" s="53" t="s">
        <v>466</v>
      </c>
      <c r="S84" s="53" t="s">
        <v>467</v>
      </c>
      <c r="T84" s="165">
        <v>25</v>
      </c>
      <c r="U84" s="165">
        <v>570</v>
      </c>
      <c r="V84" s="144" t="s">
        <v>919</v>
      </c>
      <c r="W84" s="165" t="s">
        <v>933</v>
      </c>
    </row>
    <row r="85" spans="1:23" s="142" customFormat="1" ht="20.100000000000001" customHeight="1">
      <c r="A85" s="151">
        <f t="shared" si="23"/>
        <v>59</v>
      </c>
      <c r="B85" s="241" t="s">
        <v>193</v>
      </c>
      <c r="C85" s="369" t="s">
        <v>270</v>
      </c>
      <c r="D85" s="435" t="str">
        <f t="shared" si="12"/>
        <v>~380В</v>
      </c>
      <c r="E85" s="427" t="s">
        <v>468</v>
      </c>
      <c r="F85" s="297" t="s">
        <v>465</v>
      </c>
      <c r="G85" s="433" t="str">
        <f t="shared" si="13"/>
        <v>D</v>
      </c>
      <c r="H85" s="437">
        <f t="shared" si="14"/>
        <v>16</v>
      </c>
      <c r="I85" s="297">
        <f t="shared" si="15"/>
        <v>160</v>
      </c>
      <c r="J85" s="428" t="s">
        <v>930</v>
      </c>
      <c r="K85" s="149">
        <f t="shared" si="16"/>
        <v>320</v>
      </c>
      <c r="L85" s="438">
        <f t="shared" si="17"/>
        <v>0.61111111111111116</v>
      </c>
      <c r="M85" s="438">
        <f t="shared" si="18"/>
        <v>0.55000000000000004</v>
      </c>
      <c r="N85" s="438">
        <f t="shared" si="19"/>
        <v>0.5641025641025641</v>
      </c>
      <c r="O85" s="437">
        <f t="shared" si="20"/>
        <v>360</v>
      </c>
      <c r="P85" s="437">
        <f t="shared" si="21"/>
        <v>400</v>
      </c>
      <c r="Q85" s="437">
        <f t="shared" si="22"/>
        <v>390</v>
      </c>
      <c r="R85" s="53" t="s">
        <v>466</v>
      </c>
      <c r="S85" s="53" t="s">
        <v>467</v>
      </c>
      <c r="T85" s="165">
        <v>16</v>
      </c>
      <c r="U85" s="165">
        <v>390</v>
      </c>
      <c r="V85" s="144" t="s">
        <v>919</v>
      </c>
      <c r="W85" s="165" t="s">
        <v>933</v>
      </c>
    </row>
    <row r="86" spans="1:23" s="142" customFormat="1" ht="20.100000000000001" customHeight="1">
      <c r="A86" s="151">
        <f t="shared" si="23"/>
        <v>60</v>
      </c>
      <c r="B86" s="241" t="s">
        <v>193</v>
      </c>
      <c r="C86" s="369" t="s">
        <v>271</v>
      </c>
      <c r="D86" s="435" t="str">
        <f t="shared" si="12"/>
        <v>~380В</v>
      </c>
      <c r="E86" s="427" t="s">
        <v>468</v>
      </c>
      <c r="F86" s="297" t="s">
        <v>465</v>
      </c>
      <c r="G86" s="433" t="str">
        <f t="shared" si="13"/>
        <v>D</v>
      </c>
      <c r="H86" s="437">
        <f t="shared" si="14"/>
        <v>16</v>
      </c>
      <c r="I86" s="297">
        <f t="shared" si="15"/>
        <v>160</v>
      </c>
      <c r="J86" s="428" t="s">
        <v>930</v>
      </c>
      <c r="K86" s="149">
        <f t="shared" si="16"/>
        <v>320</v>
      </c>
      <c r="L86" s="438">
        <f t="shared" si="17"/>
        <v>0.62857142857142856</v>
      </c>
      <c r="M86" s="438">
        <f t="shared" si="18"/>
        <v>0.5641025641025641</v>
      </c>
      <c r="N86" s="438">
        <f t="shared" si="19"/>
        <v>0.57894736842105265</v>
      </c>
      <c r="O86" s="437">
        <f t="shared" si="20"/>
        <v>350</v>
      </c>
      <c r="P86" s="437">
        <f t="shared" si="21"/>
        <v>390</v>
      </c>
      <c r="Q86" s="437">
        <f t="shared" si="22"/>
        <v>380</v>
      </c>
      <c r="R86" s="53" t="s">
        <v>466</v>
      </c>
      <c r="S86" s="53" t="s">
        <v>467</v>
      </c>
      <c r="T86" s="165">
        <v>16</v>
      </c>
      <c r="U86" s="165">
        <v>380</v>
      </c>
      <c r="V86" s="144" t="s">
        <v>919</v>
      </c>
      <c r="W86" s="165" t="s">
        <v>933</v>
      </c>
    </row>
    <row r="87" spans="1:23" s="142" customFormat="1" ht="20.100000000000001" customHeight="1">
      <c r="A87" s="151">
        <f t="shared" si="23"/>
        <v>61</v>
      </c>
      <c r="B87" s="241" t="s">
        <v>193</v>
      </c>
      <c r="C87" s="369" t="s">
        <v>272</v>
      </c>
      <c r="D87" s="435" t="str">
        <f t="shared" si="12"/>
        <v>~220В</v>
      </c>
      <c r="E87" s="427" t="s">
        <v>468</v>
      </c>
      <c r="F87" s="297" t="s">
        <v>465</v>
      </c>
      <c r="G87" s="433" t="str">
        <f t="shared" si="13"/>
        <v>С</v>
      </c>
      <c r="H87" s="437">
        <f t="shared" si="14"/>
        <v>10</v>
      </c>
      <c r="I87" s="297">
        <f t="shared" si="15"/>
        <v>50</v>
      </c>
      <c r="J87" s="428" t="s">
        <v>930</v>
      </c>
      <c r="K87" s="149">
        <f t="shared" si="16"/>
        <v>100</v>
      </c>
      <c r="L87" s="438">
        <f t="shared" si="17"/>
        <v>0.81481481481481477</v>
      </c>
      <c r="M87" s="438" t="str">
        <f t="shared" si="18"/>
        <v>-</v>
      </c>
      <c r="N87" s="438" t="str">
        <f t="shared" si="19"/>
        <v>-</v>
      </c>
      <c r="O87" s="437">
        <f t="shared" si="20"/>
        <v>270</v>
      </c>
      <c r="P87" s="437" t="str">
        <f t="shared" si="21"/>
        <v>-</v>
      </c>
      <c r="Q87" s="437" t="str">
        <f t="shared" si="22"/>
        <v>-</v>
      </c>
      <c r="R87" s="53" t="s">
        <v>466</v>
      </c>
      <c r="S87" s="53" t="s">
        <v>467</v>
      </c>
      <c r="T87" s="165">
        <v>10</v>
      </c>
      <c r="U87" s="165">
        <v>290</v>
      </c>
      <c r="V87" s="144" t="s">
        <v>926</v>
      </c>
      <c r="W87" s="165" t="s">
        <v>927</v>
      </c>
    </row>
    <row r="88" spans="1:23" s="142" customFormat="1" ht="20.100000000000001" customHeight="1">
      <c r="A88" s="151">
        <f t="shared" si="23"/>
        <v>62</v>
      </c>
      <c r="B88" s="241" t="s">
        <v>193</v>
      </c>
      <c r="C88" s="369" t="s">
        <v>273</v>
      </c>
      <c r="D88" s="435" t="str">
        <f t="shared" si="12"/>
        <v>~220В</v>
      </c>
      <c r="E88" s="427" t="s">
        <v>468</v>
      </c>
      <c r="F88" s="297" t="s">
        <v>465</v>
      </c>
      <c r="G88" s="433" t="str">
        <f t="shared" si="13"/>
        <v>С</v>
      </c>
      <c r="H88" s="437">
        <f t="shared" si="14"/>
        <v>10</v>
      </c>
      <c r="I88" s="297">
        <f t="shared" si="15"/>
        <v>50</v>
      </c>
      <c r="J88" s="428" t="s">
        <v>930</v>
      </c>
      <c r="K88" s="149">
        <f t="shared" si="16"/>
        <v>100</v>
      </c>
      <c r="L88" s="438" t="str">
        <f t="shared" si="17"/>
        <v>-</v>
      </c>
      <c r="M88" s="438" t="str">
        <f t="shared" si="18"/>
        <v>-</v>
      </c>
      <c r="N88" s="438">
        <f t="shared" si="19"/>
        <v>0.59459459459459463</v>
      </c>
      <c r="O88" s="437" t="str">
        <f t="shared" si="20"/>
        <v>-</v>
      </c>
      <c r="P88" s="437" t="str">
        <f t="shared" si="21"/>
        <v>-</v>
      </c>
      <c r="Q88" s="437">
        <f t="shared" si="22"/>
        <v>370</v>
      </c>
      <c r="R88" s="53" t="s">
        <v>469</v>
      </c>
      <c r="S88" s="53" t="s">
        <v>467</v>
      </c>
      <c r="T88" s="165">
        <v>10</v>
      </c>
      <c r="U88" s="165">
        <v>375</v>
      </c>
      <c r="V88" s="144" t="s">
        <v>927</v>
      </c>
      <c r="W88" s="165" t="s">
        <v>927</v>
      </c>
    </row>
    <row r="89" spans="1:23" s="142" customFormat="1" ht="20.100000000000001" customHeight="1">
      <c r="A89" s="151">
        <f t="shared" si="23"/>
        <v>63</v>
      </c>
      <c r="B89" s="241" t="s">
        <v>193</v>
      </c>
      <c r="C89" s="369" t="s">
        <v>274</v>
      </c>
      <c r="D89" s="435" t="str">
        <f t="shared" si="12"/>
        <v>~220В</v>
      </c>
      <c r="E89" s="427" t="s">
        <v>468</v>
      </c>
      <c r="F89" s="297" t="s">
        <v>465</v>
      </c>
      <c r="G89" s="433" t="str">
        <f t="shared" si="13"/>
        <v>С</v>
      </c>
      <c r="H89" s="437">
        <f t="shared" si="14"/>
        <v>10</v>
      </c>
      <c r="I89" s="297">
        <f t="shared" si="15"/>
        <v>50</v>
      </c>
      <c r="J89" s="428" t="s">
        <v>930</v>
      </c>
      <c r="K89" s="149">
        <f t="shared" si="16"/>
        <v>100</v>
      </c>
      <c r="L89" s="438" t="str">
        <f t="shared" si="17"/>
        <v>-</v>
      </c>
      <c r="M89" s="438">
        <f t="shared" si="18"/>
        <v>0.5641025641025641</v>
      </c>
      <c r="N89" s="438" t="str">
        <f t="shared" si="19"/>
        <v>-</v>
      </c>
      <c r="O89" s="437" t="str">
        <f t="shared" si="20"/>
        <v>-</v>
      </c>
      <c r="P89" s="437">
        <f t="shared" si="21"/>
        <v>390</v>
      </c>
      <c r="Q89" s="437" t="str">
        <f t="shared" si="22"/>
        <v>-</v>
      </c>
      <c r="R89" s="53" t="s">
        <v>469</v>
      </c>
      <c r="S89" s="53" t="s">
        <v>467</v>
      </c>
      <c r="T89" s="165">
        <v>10</v>
      </c>
      <c r="U89" s="165">
        <v>380</v>
      </c>
      <c r="V89" s="144" t="s">
        <v>920</v>
      </c>
      <c r="W89" s="165" t="s">
        <v>927</v>
      </c>
    </row>
    <row r="90" spans="1:23" s="142" customFormat="1" ht="20.100000000000001" customHeight="1">
      <c r="A90" s="151">
        <f t="shared" si="23"/>
        <v>64</v>
      </c>
      <c r="B90" s="241" t="s">
        <v>193</v>
      </c>
      <c r="C90" s="369" t="s">
        <v>275</v>
      </c>
      <c r="D90" s="435" t="str">
        <f t="shared" si="12"/>
        <v>~380В</v>
      </c>
      <c r="E90" s="427" t="s">
        <v>468</v>
      </c>
      <c r="F90" s="297" t="s">
        <v>465</v>
      </c>
      <c r="G90" s="433" t="str">
        <f t="shared" si="13"/>
        <v>D</v>
      </c>
      <c r="H90" s="437">
        <f t="shared" si="14"/>
        <v>16</v>
      </c>
      <c r="I90" s="297">
        <f t="shared" si="15"/>
        <v>160</v>
      </c>
      <c r="J90" s="428" t="s">
        <v>930</v>
      </c>
      <c r="K90" s="149">
        <f t="shared" si="16"/>
        <v>320</v>
      </c>
      <c r="L90" s="438">
        <f t="shared" si="17"/>
        <v>0.61111111111111116</v>
      </c>
      <c r="M90" s="438">
        <f t="shared" si="18"/>
        <v>0.55000000000000004</v>
      </c>
      <c r="N90" s="438">
        <f t="shared" si="19"/>
        <v>0.5641025641025641</v>
      </c>
      <c r="O90" s="437">
        <f t="shared" si="20"/>
        <v>360</v>
      </c>
      <c r="P90" s="437">
        <f t="shared" si="21"/>
        <v>400</v>
      </c>
      <c r="Q90" s="437">
        <f t="shared" si="22"/>
        <v>390</v>
      </c>
      <c r="R90" s="53" t="s">
        <v>469</v>
      </c>
      <c r="S90" s="53" t="s">
        <v>467</v>
      </c>
      <c r="T90" s="165">
        <v>16</v>
      </c>
      <c r="U90" s="165">
        <v>390</v>
      </c>
      <c r="V90" s="144" t="s">
        <v>919</v>
      </c>
      <c r="W90" s="165" t="s">
        <v>933</v>
      </c>
    </row>
    <row r="91" spans="1:23" s="142" customFormat="1" ht="20.100000000000001" customHeight="1">
      <c r="A91" s="722" t="str">
        <f ca="1">'Протокол №503-3'!A124</f>
        <v>ЩНО</v>
      </c>
      <c r="B91" s="723"/>
      <c r="C91" s="723"/>
      <c r="D91" s="723"/>
      <c r="E91" s="723"/>
      <c r="F91" s="723"/>
      <c r="G91" s="723"/>
      <c r="H91" s="723"/>
      <c r="I91" s="723"/>
      <c r="J91" s="723"/>
      <c r="K91" s="723"/>
      <c r="L91" s="723"/>
      <c r="M91" s="723"/>
      <c r="N91" s="723"/>
      <c r="O91" s="723"/>
      <c r="P91" s="723"/>
      <c r="Q91" s="723"/>
      <c r="R91" s="723"/>
      <c r="S91" s="724"/>
      <c r="T91" s="165"/>
      <c r="U91" s="165"/>
      <c r="V91" s="133"/>
      <c r="W91" s="165"/>
    </row>
    <row r="92" spans="1:23" s="142" customFormat="1" ht="20.100000000000001" customHeight="1">
      <c r="A92" s="151">
        <v>65</v>
      </c>
      <c r="B92" s="241" t="s">
        <v>193</v>
      </c>
      <c r="C92" s="369" t="s">
        <v>194</v>
      </c>
      <c r="D92" s="435" t="str">
        <f>IF(V92="АВС","~380В","~220В")</f>
        <v>~380В</v>
      </c>
      <c r="E92" s="427" t="s">
        <v>473</v>
      </c>
      <c r="F92" s="297" t="s">
        <v>465</v>
      </c>
      <c r="G92" s="433" t="str">
        <f>W92</f>
        <v>В</v>
      </c>
      <c r="H92" s="437">
        <f>T92</f>
        <v>6</v>
      </c>
      <c r="I92" s="297">
        <f>IF(W92="В",T92*3,IF(W92="С",T92*5,T92*10))</f>
        <v>18</v>
      </c>
      <c r="J92" s="428" t="s">
        <v>930</v>
      </c>
      <c r="K92" s="149">
        <f>IF(W92="В",T92*5,IF(W92="С",T92*10,T92*20))</f>
        <v>30</v>
      </c>
      <c r="L92" s="438">
        <f>IF(OR(V92="В",V92="С"),"-",220/O92)</f>
        <v>1.2941176470588236</v>
      </c>
      <c r="M92" s="438">
        <f>IF(OR(V92="А",V92="С"),"-",220/P92)</f>
        <v>1.1578947368421053</v>
      </c>
      <c r="N92" s="438">
        <f>IF(OR(V92="А",V92="В"),"-",220/Q92)</f>
        <v>1.1578947368421053</v>
      </c>
      <c r="O92" s="437">
        <f>IF(OR(V92="В",V92="С"),"-",TRUNC((U92-U92*6/100)/10,0)*10)</f>
        <v>170</v>
      </c>
      <c r="P92" s="437">
        <f>IF(OR(V92="А",V92="С"),"-",TRUNC((U92+U92*4/100)/10,0)*10)</f>
        <v>190</v>
      </c>
      <c r="Q92" s="437">
        <f>IF(OR(V92="А",V92="В"),"-",TRUNC(U92/10,0)*10)</f>
        <v>190</v>
      </c>
      <c r="R92" s="53" t="s">
        <v>469</v>
      </c>
      <c r="S92" s="53" t="s">
        <v>467</v>
      </c>
      <c r="T92" s="165">
        <v>6</v>
      </c>
      <c r="U92" s="165">
        <v>190</v>
      </c>
      <c r="V92" s="144" t="s">
        <v>919</v>
      </c>
      <c r="W92" s="165" t="s">
        <v>920</v>
      </c>
    </row>
    <row r="93" spans="1:23" s="142" customFormat="1" ht="20.100000000000001" customHeight="1">
      <c r="A93" s="722" t="str">
        <f ca="1">'Протокол №503-3'!A126</f>
        <v>ВРУ-4.2 (жильё/сек.2)</v>
      </c>
      <c r="B93" s="723"/>
      <c r="C93" s="723"/>
      <c r="D93" s="723"/>
      <c r="E93" s="723"/>
      <c r="F93" s="723"/>
      <c r="G93" s="723"/>
      <c r="H93" s="723"/>
      <c r="I93" s="723"/>
      <c r="J93" s="723"/>
      <c r="K93" s="723"/>
      <c r="L93" s="723"/>
      <c r="M93" s="723"/>
      <c r="N93" s="723"/>
      <c r="O93" s="723"/>
      <c r="P93" s="723"/>
      <c r="Q93" s="723"/>
      <c r="R93" s="723"/>
      <c r="S93" s="724"/>
      <c r="T93" s="165"/>
      <c r="U93" s="165"/>
      <c r="V93" s="133"/>
      <c r="W93" s="165"/>
    </row>
    <row r="94" spans="1:23" s="142" customFormat="1" ht="20.100000000000001" customHeight="1">
      <c r="A94" s="722" t="str">
        <f ca="1">'Протокол №503-3'!A127</f>
        <v>ВП-1</v>
      </c>
      <c r="B94" s="723"/>
      <c r="C94" s="723"/>
      <c r="D94" s="723"/>
      <c r="E94" s="723"/>
      <c r="F94" s="723"/>
      <c r="G94" s="723"/>
      <c r="H94" s="723"/>
      <c r="I94" s="723"/>
      <c r="J94" s="723"/>
      <c r="K94" s="723"/>
      <c r="L94" s="723"/>
      <c r="M94" s="723"/>
      <c r="N94" s="723"/>
      <c r="O94" s="723"/>
      <c r="P94" s="723"/>
      <c r="Q94" s="723"/>
      <c r="R94" s="723"/>
      <c r="S94" s="724"/>
      <c r="T94" s="165"/>
      <c r="U94" s="165"/>
      <c r="V94" s="133"/>
      <c r="W94" s="165"/>
    </row>
    <row r="95" spans="1:23" s="142" customFormat="1" ht="20.100000000000001" customHeight="1">
      <c r="A95" s="151">
        <v>66</v>
      </c>
      <c r="B95" s="241" t="s">
        <v>193</v>
      </c>
      <c r="C95" s="369" t="s">
        <v>194</v>
      </c>
      <c r="D95" s="435" t="str">
        <f>IF(V95="АВС","~380В","~220В")</f>
        <v>~380В</v>
      </c>
      <c r="E95" s="427" t="s">
        <v>464</v>
      </c>
      <c r="F95" s="461" t="s">
        <v>465</v>
      </c>
      <c r="G95" s="468"/>
      <c r="H95" s="437">
        <f>T95</f>
        <v>250</v>
      </c>
      <c r="I95" s="297">
        <v>2000</v>
      </c>
      <c r="J95" s="428" t="s">
        <v>930</v>
      </c>
      <c r="K95" s="149">
        <v>3000</v>
      </c>
      <c r="L95" s="438">
        <f>IF(OR(V95="В",V95="С"),"-",220/O95)</f>
        <v>7.3333333333333334E-2</v>
      </c>
      <c r="M95" s="438">
        <f>IF(OR(V95="А",V95="С"),"-",220/P95)</f>
        <v>6.6265060240963861E-2</v>
      </c>
      <c r="N95" s="438">
        <f>IF(OR(V95="А",V95="В"),"-",220/Q95)</f>
        <v>6.8750000000000006E-2</v>
      </c>
      <c r="O95" s="437">
        <f>IF(OR(V95="В",V95="С"),"-",TRUNC((U95-U95*6/100)/10,0)*10)</f>
        <v>3000</v>
      </c>
      <c r="P95" s="437">
        <f>IF(OR(V95="А",V95="С"),"-",TRUNC((U95+U95*4/100)/10,0)*10)</f>
        <v>3320</v>
      </c>
      <c r="Q95" s="437">
        <f>IF(OR(V95="А",V95="В"),"-",TRUNC(U95/10,0)*10)</f>
        <v>3200</v>
      </c>
      <c r="R95" s="53" t="s">
        <v>466</v>
      </c>
      <c r="S95" s="53" t="s">
        <v>467</v>
      </c>
      <c r="T95" s="165">
        <v>250</v>
      </c>
      <c r="U95" s="165">
        <v>3200</v>
      </c>
      <c r="V95" s="144" t="s">
        <v>919</v>
      </c>
      <c r="W95" s="165" t="s">
        <v>927</v>
      </c>
    </row>
    <row r="96" spans="1:23" s="142" customFormat="1" ht="20.100000000000001" customHeight="1">
      <c r="A96" s="722" t="str">
        <f ca="1">'Протокол №503-3'!A136</f>
        <v>РП-1/2</v>
      </c>
      <c r="B96" s="723"/>
      <c r="C96" s="723"/>
      <c r="D96" s="723"/>
      <c r="E96" s="723"/>
      <c r="F96" s="723"/>
      <c r="G96" s="723"/>
      <c r="H96" s="723"/>
      <c r="I96" s="723"/>
      <c r="J96" s="723"/>
      <c r="K96" s="723"/>
      <c r="L96" s="723"/>
      <c r="M96" s="723"/>
      <c r="N96" s="723"/>
      <c r="O96" s="723"/>
      <c r="P96" s="723"/>
      <c r="Q96" s="723"/>
      <c r="R96" s="723"/>
      <c r="S96" s="724"/>
      <c r="T96" s="165"/>
      <c r="U96" s="165"/>
      <c r="V96" s="133"/>
      <c r="W96" s="165"/>
    </row>
    <row r="97" spans="1:23" s="142" customFormat="1" ht="20.100000000000001" customHeight="1">
      <c r="A97" s="151">
        <v>67</v>
      </c>
      <c r="B97" s="241" t="s">
        <v>193</v>
      </c>
      <c r="C97" s="369" t="s">
        <v>215</v>
      </c>
      <c r="D97" s="435" t="str">
        <f>IF(V97="АВС","~380В","~220В")</f>
        <v>~380В</v>
      </c>
      <c r="E97" s="427" t="s">
        <v>474</v>
      </c>
      <c r="F97" s="461" t="s">
        <v>465</v>
      </c>
      <c r="G97" s="468"/>
      <c r="H97" s="437">
        <f>T97</f>
        <v>100</v>
      </c>
      <c r="I97" s="297">
        <v>800</v>
      </c>
      <c r="J97" s="428" t="s">
        <v>930</v>
      </c>
      <c r="K97" s="149">
        <v>1200</v>
      </c>
      <c r="L97" s="438">
        <f>IF(OR(V97="В",V97="С"),"-",220/O97)</f>
        <v>0.12790697674418605</v>
      </c>
      <c r="M97" s="438">
        <f>IF(OR(V97="А",V97="С"),"-",220/P97)</f>
        <v>0.11518324607329843</v>
      </c>
      <c r="N97" s="438">
        <f>IF(OR(V97="А",V97="В"),"-",220/Q97)</f>
        <v>0.11956521739130435</v>
      </c>
      <c r="O97" s="437">
        <f>IF(OR(V97="В",V97="С"),"-",TRUNC((U97-U97*6/100)/10,0)*10)</f>
        <v>1720</v>
      </c>
      <c r="P97" s="437">
        <f>IF(OR(V97="А",V97="С"),"-",TRUNC((U97+U97*4/100)/10,0)*10)</f>
        <v>1910</v>
      </c>
      <c r="Q97" s="437">
        <f>IF(OR(V97="А",V97="В"),"-",TRUNC(U97/10,0)*10)</f>
        <v>1840</v>
      </c>
      <c r="R97" s="53" t="s">
        <v>466</v>
      </c>
      <c r="S97" s="53" t="s">
        <v>467</v>
      </c>
      <c r="T97" s="165">
        <v>100</v>
      </c>
      <c r="U97" s="165">
        <v>1840</v>
      </c>
      <c r="V97" s="144" t="s">
        <v>919</v>
      </c>
      <c r="W97" s="165" t="s">
        <v>927</v>
      </c>
    </row>
    <row r="98" spans="1:23" s="142" customFormat="1" ht="20.100000000000001" customHeight="1">
      <c r="A98" s="151">
        <f>A97+1</f>
        <v>68</v>
      </c>
      <c r="B98" s="241" t="s">
        <v>193</v>
      </c>
      <c r="C98" s="369" t="s">
        <v>300</v>
      </c>
      <c r="D98" s="435" t="str">
        <f>IF(V98="АВС","~380В","~220В")</f>
        <v>~380В</v>
      </c>
      <c r="E98" s="427" t="s">
        <v>464</v>
      </c>
      <c r="F98" s="461" t="s">
        <v>465</v>
      </c>
      <c r="G98" s="468"/>
      <c r="H98" s="437">
        <f>T98</f>
        <v>160</v>
      </c>
      <c r="I98" s="297">
        <v>1280</v>
      </c>
      <c r="J98" s="428" t="s">
        <v>930</v>
      </c>
      <c r="K98" s="149">
        <v>1920</v>
      </c>
      <c r="L98" s="438">
        <f>IF(OR(V98="В",V98="С"),"-",220/O98)</f>
        <v>0.10185185185185185</v>
      </c>
      <c r="M98" s="438">
        <f>IF(OR(V98="А",V98="С"),"-",220/P98)</f>
        <v>9.2050209205020925E-2</v>
      </c>
      <c r="N98" s="438">
        <f>IF(OR(V98="А",V98="В"),"-",220/Q98)</f>
        <v>9.5652173913043481E-2</v>
      </c>
      <c r="O98" s="437">
        <f>IF(OR(V98="В",V98="С"),"-",TRUNC((U98-U98*6/100)/10,0)*10)</f>
        <v>2160</v>
      </c>
      <c r="P98" s="437">
        <f>IF(OR(V98="А",V98="С"),"-",TRUNC((U98+U98*4/100)/10,0)*10)</f>
        <v>2390</v>
      </c>
      <c r="Q98" s="437">
        <f>IF(OR(V98="А",V98="В"),"-",TRUNC(U98/10,0)*10)</f>
        <v>2300</v>
      </c>
      <c r="R98" s="53" t="s">
        <v>466</v>
      </c>
      <c r="S98" s="53" t="s">
        <v>467</v>
      </c>
      <c r="T98" s="165">
        <v>160</v>
      </c>
      <c r="U98" s="165">
        <v>2300</v>
      </c>
      <c r="V98" s="144" t="s">
        <v>919</v>
      </c>
      <c r="W98" s="165" t="s">
        <v>927</v>
      </c>
    </row>
    <row r="99" spans="1:23" s="142" customFormat="1" ht="20.100000000000001" customHeight="1">
      <c r="A99" s="151">
        <f>A98+1</f>
        <v>69</v>
      </c>
      <c r="B99" s="241" t="s">
        <v>193</v>
      </c>
      <c r="C99" s="369" t="s">
        <v>301</v>
      </c>
      <c r="D99" s="435" t="str">
        <f>IF(V99="АВС","~380В","~220В")</f>
        <v>~380В</v>
      </c>
      <c r="E99" s="427" t="s">
        <v>474</v>
      </c>
      <c r="F99" s="461" t="s">
        <v>465</v>
      </c>
      <c r="G99" s="468"/>
      <c r="H99" s="437">
        <f>T99</f>
        <v>80</v>
      </c>
      <c r="I99" s="297">
        <v>640</v>
      </c>
      <c r="J99" s="428" t="s">
        <v>930</v>
      </c>
      <c r="K99" s="149">
        <v>960</v>
      </c>
      <c r="L99" s="438">
        <f>IF(OR(V99="В",V99="С"),"-",220/O99)</f>
        <v>0.13836477987421383</v>
      </c>
      <c r="M99" s="438">
        <f>IF(OR(V99="А",V99="С"),"-",220/P99)</f>
        <v>0.125</v>
      </c>
      <c r="N99" s="438">
        <f>IF(OR(V99="А",V99="В"),"-",220/Q99)</f>
        <v>0.12941176470588237</v>
      </c>
      <c r="O99" s="437">
        <f>IF(OR(V99="В",V99="С"),"-",TRUNC((U99-U99*6/100)/10,0)*10)</f>
        <v>1590</v>
      </c>
      <c r="P99" s="437">
        <f>IF(OR(V99="А",V99="С"),"-",TRUNC((U99+U99*4/100)/10,0)*10)</f>
        <v>1760</v>
      </c>
      <c r="Q99" s="437">
        <f>IF(OR(V99="А",V99="В"),"-",TRUNC(U99/10,0)*10)</f>
        <v>1700</v>
      </c>
      <c r="R99" s="53" t="s">
        <v>466</v>
      </c>
      <c r="S99" s="53" t="s">
        <v>467</v>
      </c>
      <c r="T99" s="165">
        <v>80</v>
      </c>
      <c r="U99" s="165">
        <v>1700</v>
      </c>
      <c r="V99" s="144" t="s">
        <v>919</v>
      </c>
      <c r="W99" s="165" t="s">
        <v>927</v>
      </c>
    </row>
    <row r="100" spans="1:23" s="142" customFormat="1" ht="20.100000000000001" customHeight="1">
      <c r="A100" s="151">
        <f>A99+1</f>
        <v>70</v>
      </c>
      <c r="B100" s="241" t="s">
        <v>193</v>
      </c>
      <c r="C100" s="369" t="s">
        <v>216</v>
      </c>
      <c r="D100" s="435" t="str">
        <f>IF(V100="АВС","~380В","~220В")</f>
        <v>~380В</v>
      </c>
      <c r="E100" s="427" t="s">
        <v>464</v>
      </c>
      <c r="F100" s="461" t="s">
        <v>465</v>
      </c>
      <c r="G100" s="468"/>
      <c r="H100" s="437">
        <f>T100</f>
        <v>200</v>
      </c>
      <c r="I100" s="297">
        <v>1600</v>
      </c>
      <c r="J100" s="428" t="s">
        <v>930</v>
      </c>
      <c r="K100" s="149">
        <v>2400</v>
      </c>
      <c r="L100" s="438">
        <f>IF(OR(V100="В",V100="С"),"-",220/O100)</f>
        <v>8.8353413654618476E-2</v>
      </c>
      <c r="M100" s="438">
        <f>IF(OR(V100="А",V100="С"),"-",220/P100)</f>
        <v>0.08</v>
      </c>
      <c r="N100" s="438">
        <f>IF(OR(V100="А",V100="В"),"-",220/Q100)</f>
        <v>8.3018867924528297E-2</v>
      </c>
      <c r="O100" s="437">
        <f>IF(OR(V100="В",V100="С"),"-",TRUNC((U100-U100*6/100)/10,0)*10)</f>
        <v>2490</v>
      </c>
      <c r="P100" s="437">
        <f>IF(OR(V100="А",V100="С"),"-",TRUNC((U100+U100*4/100)/10,0)*10)</f>
        <v>2750</v>
      </c>
      <c r="Q100" s="437">
        <f>IF(OR(V100="А",V100="В"),"-",TRUNC(U100/10,0)*10)</f>
        <v>2650</v>
      </c>
      <c r="R100" s="53" t="s">
        <v>466</v>
      </c>
      <c r="S100" s="53" t="s">
        <v>467</v>
      </c>
      <c r="T100" s="165">
        <v>200</v>
      </c>
      <c r="U100" s="165">
        <v>2650</v>
      </c>
      <c r="V100" s="144" t="s">
        <v>919</v>
      </c>
      <c r="W100" s="165" t="s">
        <v>927</v>
      </c>
    </row>
    <row r="101" spans="1:23" s="142" customFormat="1" ht="20.100000000000001" customHeight="1">
      <c r="A101" s="722" t="str">
        <f ca="1">'Протокол №503-3'!A141</f>
        <v>РП-3</v>
      </c>
      <c r="B101" s="723"/>
      <c r="C101" s="723"/>
      <c r="D101" s="723"/>
      <c r="E101" s="723"/>
      <c r="F101" s="723"/>
      <c r="G101" s="723"/>
      <c r="H101" s="723"/>
      <c r="I101" s="723"/>
      <c r="J101" s="723"/>
      <c r="K101" s="723"/>
      <c r="L101" s="723"/>
      <c r="M101" s="723"/>
      <c r="N101" s="723"/>
      <c r="O101" s="723"/>
      <c r="P101" s="723"/>
      <c r="Q101" s="723"/>
      <c r="R101" s="723"/>
      <c r="S101" s="724"/>
      <c r="T101" s="165"/>
      <c r="U101" s="165"/>
      <c r="V101" s="133"/>
      <c r="W101" s="165"/>
    </row>
    <row r="102" spans="1:23" s="142" customFormat="1" ht="20.100000000000001" customHeight="1">
      <c r="A102" s="151">
        <v>71</v>
      </c>
      <c r="B102" s="241" t="s">
        <v>193</v>
      </c>
      <c r="C102" s="369" t="s">
        <v>217</v>
      </c>
      <c r="D102" s="435" t="str">
        <f t="shared" ref="D102:D115" si="24">IF(V102="АВС","~380В","~220В")</f>
        <v>~220В</v>
      </c>
      <c r="E102" s="427" t="s">
        <v>468</v>
      </c>
      <c r="F102" s="297" t="s">
        <v>465</v>
      </c>
      <c r="G102" s="433" t="str">
        <f t="shared" ref="G102:G115" si="25">W102</f>
        <v>С</v>
      </c>
      <c r="H102" s="437">
        <f t="shared" ref="H102:H115" si="26">T102</f>
        <v>10</v>
      </c>
      <c r="I102" s="297">
        <f t="shared" ref="I102:I115" si="27">IF(W102="В",T102*3,IF(W102="С",T102*5,T102*10))</f>
        <v>50</v>
      </c>
      <c r="J102" s="428" t="s">
        <v>930</v>
      </c>
      <c r="K102" s="149">
        <f t="shared" ref="K102:K115" si="28">IF(W102="В",T102*5,IF(W102="С",T102*10,T102*20))</f>
        <v>100</v>
      </c>
      <c r="L102" s="438">
        <f t="shared" ref="L102:L115" si="29">IF(OR(V102="В",V102="С"),"-",220/O102)</f>
        <v>0.81481481481481477</v>
      </c>
      <c r="M102" s="438" t="str">
        <f t="shared" ref="M102:M115" si="30">IF(OR(V102="А",V102="С"),"-",220/P102)</f>
        <v>-</v>
      </c>
      <c r="N102" s="438" t="str">
        <f t="shared" ref="N102:N115" si="31">IF(OR(V102="А",V102="В"),"-",220/Q102)</f>
        <v>-</v>
      </c>
      <c r="O102" s="437">
        <f t="shared" ref="O102:O115" si="32">IF(OR(V102="В",V102="С"),"-",TRUNC((U102-U102*6/100)/10,0)*10)</f>
        <v>270</v>
      </c>
      <c r="P102" s="437" t="str">
        <f t="shared" ref="P102:P115" si="33">IF(OR(V102="А",V102="С"),"-",TRUNC((U102+U102*4/100)/10,0)*10)</f>
        <v>-</v>
      </c>
      <c r="Q102" s="437" t="str">
        <f t="shared" ref="Q102:Q115" si="34">IF(OR(V102="А",V102="В"),"-",TRUNC(U102/10,0)*10)</f>
        <v>-</v>
      </c>
      <c r="R102" s="53" t="s">
        <v>469</v>
      </c>
      <c r="S102" s="53" t="s">
        <v>467</v>
      </c>
      <c r="T102" s="165">
        <v>10</v>
      </c>
      <c r="U102" s="165">
        <v>290</v>
      </c>
      <c r="V102" s="144" t="s">
        <v>926</v>
      </c>
      <c r="W102" s="165" t="s">
        <v>927</v>
      </c>
    </row>
    <row r="103" spans="1:23" s="142" customFormat="1" ht="20.100000000000001" customHeight="1">
      <c r="A103" s="151">
        <f t="shared" ref="A103:A115" si="35">A102+1</f>
        <v>72</v>
      </c>
      <c r="B103" s="241" t="s">
        <v>193</v>
      </c>
      <c r="C103" s="369" t="s">
        <v>219</v>
      </c>
      <c r="D103" s="435" t="str">
        <f t="shared" si="24"/>
        <v>~220В</v>
      </c>
      <c r="E103" s="427" t="s">
        <v>468</v>
      </c>
      <c r="F103" s="297" t="s">
        <v>465</v>
      </c>
      <c r="G103" s="433" t="str">
        <f t="shared" si="25"/>
        <v>С</v>
      </c>
      <c r="H103" s="437">
        <f t="shared" si="26"/>
        <v>10</v>
      </c>
      <c r="I103" s="297">
        <f t="shared" si="27"/>
        <v>50</v>
      </c>
      <c r="J103" s="428" t="s">
        <v>930</v>
      </c>
      <c r="K103" s="149">
        <f t="shared" si="28"/>
        <v>100</v>
      </c>
      <c r="L103" s="438" t="str">
        <f t="shared" si="29"/>
        <v>-</v>
      </c>
      <c r="M103" s="438">
        <f t="shared" si="30"/>
        <v>0.75862068965517238</v>
      </c>
      <c r="N103" s="438" t="str">
        <f t="shared" si="31"/>
        <v>-</v>
      </c>
      <c r="O103" s="437" t="str">
        <f t="shared" si="32"/>
        <v>-</v>
      </c>
      <c r="P103" s="437">
        <f t="shared" si="33"/>
        <v>290</v>
      </c>
      <c r="Q103" s="437" t="str">
        <f t="shared" si="34"/>
        <v>-</v>
      </c>
      <c r="R103" s="53" t="s">
        <v>469</v>
      </c>
      <c r="S103" s="53" t="s">
        <v>467</v>
      </c>
      <c r="T103" s="165">
        <v>10</v>
      </c>
      <c r="U103" s="165">
        <v>285</v>
      </c>
      <c r="V103" s="144" t="s">
        <v>920</v>
      </c>
      <c r="W103" s="165" t="s">
        <v>927</v>
      </c>
    </row>
    <row r="104" spans="1:23" s="142" customFormat="1" ht="20.100000000000001" customHeight="1">
      <c r="A104" s="151">
        <f t="shared" si="35"/>
        <v>73</v>
      </c>
      <c r="B104" s="241" t="s">
        <v>193</v>
      </c>
      <c r="C104" s="369" t="s">
        <v>220</v>
      </c>
      <c r="D104" s="435" t="str">
        <f t="shared" si="24"/>
        <v>~220В</v>
      </c>
      <c r="E104" s="427" t="s">
        <v>468</v>
      </c>
      <c r="F104" s="297" t="s">
        <v>465</v>
      </c>
      <c r="G104" s="433" t="str">
        <f t="shared" si="25"/>
        <v>С</v>
      </c>
      <c r="H104" s="437">
        <f t="shared" si="26"/>
        <v>10</v>
      </c>
      <c r="I104" s="297">
        <f t="shared" si="27"/>
        <v>50</v>
      </c>
      <c r="J104" s="428" t="s">
        <v>930</v>
      </c>
      <c r="K104" s="149">
        <f t="shared" si="28"/>
        <v>100</v>
      </c>
      <c r="L104" s="438" t="str">
        <f t="shared" si="29"/>
        <v>-</v>
      </c>
      <c r="M104" s="438" t="str">
        <f t="shared" si="30"/>
        <v>-</v>
      </c>
      <c r="N104" s="438">
        <f t="shared" si="31"/>
        <v>0.81481481481481477</v>
      </c>
      <c r="O104" s="437" t="str">
        <f t="shared" si="32"/>
        <v>-</v>
      </c>
      <c r="P104" s="437" t="str">
        <f t="shared" si="33"/>
        <v>-</v>
      </c>
      <c r="Q104" s="437">
        <f t="shared" si="34"/>
        <v>270</v>
      </c>
      <c r="R104" s="53" t="s">
        <v>469</v>
      </c>
      <c r="S104" s="53" t="s">
        <v>467</v>
      </c>
      <c r="T104" s="165">
        <v>10</v>
      </c>
      <c r="U104" s="165">
        <v>270</v>
      </c>
      <c r="V104" s="144" t="s">
        <v>927</v>
      </c>
      <c r="W104" s="165" t="s">
        <v>927</v>
      </c>
    </row>
    <row r="105" spans="1:23" s="142" customFormat="1" ht="20.100000000000001" customHeight="1">
      <c r="A105" s="151">
        <f t="shared" si="35"/>
        <v>74</v>
      </c>
      <c r="B105" s="241" t="s">
        <v>193</v>
      </c>
      <c r="C105" s="369" t="s">
        <v>221</v>
      </c>
      <c r="D105" s="435" t="str">
        <f t="shared" si="24"/>
        <v>~220В</v>
      </c>
      <c r="E105" s="427" t="s">
        <v>468</v>
      </c>
      <c r="F105" s="297" t="s">
        <v>465</v>
      </c>
      <c r="G105" s="433" t="str">
        <f t="shared" si="25"/>
        <v>С</v>
      </c>
      <c r="H105" s="437">
        <f t="shared" si="26"/>
        <v>10</v>
      </c>
      <c r="I105" s="297">
        <f t="shared" si="27"/>
        <v>50</v>
      </c>
      <c r="J105" s="428" t="s">
        <v>930</v>
      </c>
      <c r="K105" s="149">
        <f t="shared" si="28"/>
        <v>100</v>
      </c>
      <c r="L105" s="438">
        <f t="shared" si="29"/>
        <v>0.91666666666666663</v>
      </c>
      <c r="M105" s="438" t="str">
        <f t="shared" si="30"/>
        <v>-</v>
      </c>
      <c r="N105" s="438" t="str">
        <f t="shared" si="31"/>
        <v>-</v>
      </c>
      <c r="O105" s="437">
        <f t="shared" si="32"/>
        <v>240</v>
      </c>
      <c r="P105" s="437" t="str">
        <f t="shared" si="33"/>
        <v>-</v>
      </c>
      <c r="Q105" s="437" t="str">
        <f t="shared" si="34"/>
        <v>-</v>
      </c>
      <c r="R105" s="53" t="s">
        <v>469</v>
      </c>
      <c r="S105" s="53" t="s">
        <v>467</v>
      </c>
      <c r="T105" s="165">
        <v>10</v>
      </c>
      <c r="U105" s="165">
        <v>265</v>
      </c>
      <c r="V105" s="144" t="s">
        <v>926</v>
      </c>
      <c r="W105" s="165" t="s">
        <v>927</v>
      </c>
    </row>
    <row r="106" spans="1:23" s="142" customFormat="1" ht="20.100000000000001" customHeight="1">
      <c r="A106" s="151">
        <f t="shared" si="35"/>
        <v>75</v>
      </c>
      <c r="B106" s="241" t="s">
        <v>193</v>
      </c>
      <c r="C106" s="369" t="s">
        <v>223</v>
      </c>
      <c r="D106" s="435" t="str">
        <f t="shared" si="24"/>
        <v>~220В</v>
      </c>
      <c r="E106" s="427" t="s">
        <v>468</v>
      </c>
      <c r="F106" s="297" t="s">
        <v>465</v>
      </c>
      <c r="G106" s="433" t="str">
        <f t="shared" si="25"/>
        <v>С</v>
      </c>
      <c r="H106" s="437">
        <f t="shared" si="26"/>
        <v>10</v>
      </c>
      <c r="I106" s="297">
        <f t="shared" si="27"/>
        <v>50</v>
      </c>
      <c r="J106" s="428" t="s">
        <v>930</v>
      </c>
      <c r="K106" s="149">
        <f t="shared" si="28"/>
        <v>100</v>
      </c>
      <c r="L106" s="438" t="str">
        <f t="shared" si="29"/>
        <v>-</v>
      </c>
      <c r="M106" s="438">
        <f t="shared" si="30"/>
        <v>0.81481481481481477</v>
      </c>
      <c r="N106" s="438" t="str">
        <f t="shared" si="31"/>
        <v>-</v>
      </c>
      <c r="O106" s="437" t="str">
        <f t="shared" si="32"/>
        <v>-</v>
      </c>
      <c r="P106" s="437">
        <f t="shared" si="33"/>
        <v>270</v>
      </c>
      <c r="Q106" s="437" t="str">
        <f t="shared" si="34"/>
        <v>-</v>
      </c>
      <c r="R106" s="53" t="s">
        <v>469</v>
      </c>
      <c r="S106" s="53" t="s">
        <v>467</v>
      </c>
      <c r="T106" s="165">
        <v>10</v>
      </c>
      <c r="U106" s="165">
        <v>260</v>
      </c>
      <c r="V106" s="144" t="s">
        <v>920</v>
      </c>
      <c r="W106" s="165" t="s">
        <v>927</v>
      </c>
    </row>
    <row r="107" spans="1:23" s="142" customFormat="1" ht="20.100000000000001" customHeight="1">
      <c r="A107" s="151">
        <f t="shared" si="35"/>
        <v>76</v>
      </c>
      <c r="B107" s="241" t="s">
        <v>193</v>
      </c>
      <c r="C107" s="369" t="s">
        <v>224</v>
      </c>
      <c r="D107" s="435" t="str">
        <f t="shared" si="24"/>
        <v>~220В</v>
      </c>
      <c r="E107" s="427" t="s">
        <v>468</v>
      </c>
      <c r="F107" s="297" t="s">
        <v>465</v>
      </c>
      <c r="G107" s="433" t="str">
        <f t="shared" si="25"/>
        <v>С</v>
      </c>
      <c r="H107" s="437">
        <f t="shared" si="26"/>
        <v>10</v>
      </c>
      <c r="I107" s="297">
        <f t="shared" si="27"/>
        <v>50</v>
      </c>
      <c r="J107" s="428" t="s">
        <v>930</v>
      </c>
      <c r="K107" s="149">
        <f t="shared" si="28"/>
        <v>100</v>
      </c>
      <c r="L107" s="438" t="str">
        <f t="shared" si="29"/>
        <v>-</v>
      </c>
      <c r="M107" s="438" t="str">
        <f t="shared" si="30"/>
        <v>-</v>
      </c>
      <c r="N107" s="438">
        <f t="shared" si="31"/>
        <v>11</v>
      </c>
      <c r="O107" s="437" t="str">
        <f t="shared" si="32"/>
        <v>-</v>
      </c>
      <c r="P107" s="437" t="str">
        <f t="shared" si="33"/>
        <v>-</v>
      </c>
      <c r="Q107" s="437">
        <f t="shared" si="34"/>
        <v>20</v>
      </c>
      <c r="R107" s="53" t="s">
        <v>469</v>
      </c>
      <c r="S107" s="53" t="s">
        <v>467</v>
      </c>
      <c r="T107" s="165">
        <v>10</v>
      </c>
      <c r="U107" s="165">
        <v>22</v>
      </c>
      <c r="V107" s="144" t="s">
        <v>927</v>
      </c>
      <c r="W107" s="165" t="s">
        <v>927</v>
      </c>
    </row>
    <row r="108" spans="1:23" s="142" customFormat="1" ht="20.100000000000001" customHeight="1">
      <c r="A108" s="151">
        <f t="shared" si="35"/>
        <v>77</v>
      </c>
      <c r="B108" s="241" t="s">
        <v>193</v>
      </c>
      <c r="C108" s="369" t="s">
        <v>225</v>
      </c>
      <c r="D108" s="435" t="str">
        <f t="shared" si="24"/>
        <v>~220В</v>
      </c>
      <c r="E108" s="427" t="s">
        <v>468</v>
      </c>
      <c r="F108" s="297" t="s">
        <v>465</v>
      </c>
      <c r="G108" s="433" t="str">
        <f t="shared" si="25"/>
        <v>С</v>
      </c>
      <c r="H108" s="437">
        <f t="shared" si="26"/>
        <v>10</v>
      </c>
      <c r="I108" s="297">
        <f t="shared" si="27"/>
        <v>50</v>
      </c>
      <c r="J108" s="428" t="s">
        <v>930</v>
      </c>
      <c r="K108" s="149">
        <f t="shared" si="28"/>
        <v>100</v>
      </c>
      <c r="L108" s="438">
        <f t="shared" si="29"/>
        <v>0.95652173913043481</v>
      </c>
      <c r="M108" s="438" t="str">
        <f t="shared" si="30"/>
        <v>-</v>
      </c>
      <c r="N108" s="438" t="str">
        <f t="shared" si="31"/>
        <v>-</v>
      </c>
      <c r="O108" s="437">
        <f t="shared" si="32"/>
        <v>230</v>
      </c>
      <c r="P108" s="437" t="str">
        <f t="shared" si="33"/>
        <v>-</v>
      </c>
      <c r="Q108" s="437" t="str">
        <f t="shared" si="34"/>
        <v>-</v>
      </c>
      <c r="R108" s="53" t="s">
        <v>469</v>
      </c>
      <c r="S108" s="53" t="s">
        <v>467</v>
      </c>
      <c r="T108" s="165">
        <v>10</v>
      </c>
      <c r="U108" s="165">
        <v>250</v>
      </c>
      <c r="V108" s="144" t="s">
        <v>926</v>
      </c>
      <c r="W108" s="165" t="s">
        <v>927</v>
      </c>
    </row>
    <row r="109" spans="1:23" s="142" customFormat="1" ht="20.100000000000001" customHeight="1">
      <c r="A109" s="151">
        <f t="shared" si="35"/>
        <v>78</v>
      </c>
      <c r="B109" s="241" t="s">
        <v>193</v>
      </c>
      <c r="C109" s="369" t="s">
        <v>229</v>
      </c>
      <c r="D109" s="435" t="str">
        <f t="shared" si="24"/>
        <v>~220В</v>
      </c>
      <c r="E109" s="427" t="s">
        <v>470</v>
      </c>
      <c r="F109" s="297" t="s">
        <v>465</v>
      </c>
      <c r="G109" s="433" t="str">
        <f t="shared" si="25"/>
        <v>С</v>
      </c>
      <c r="H109" s="437">
        <f t="shared" si="26"/>
        <v>10</v>
      </c>
      <c r="I109" s="297">
        <f t="shared" si="27"/>
        <v>50</v>
      </c>
      <c r="J109" s="428" t="s">
        <v>930</v>
      </c>
      <c r="K109" s="149">
        <f t="shared" si="28"/>
        <v>100</v>
      </c>
      <c r="L109" s="438">
        <f t="shared" si="29"/>
        <v>0.61111111111111116</v>
      </c>
      <c r="M109" s="438" t="str">
        <f t="shared" si="30"/>
        <v>-</v>
      </c>
      <c r="N109" s="438" t="str">
        <f t="shared" si="31"/>
        <v>-</v>
      </c>
      <c r="O109" s="437">
        <f t="shared" si="32"/>
        <v>360</v>
      </c>
      <c r="P109" s="437" t="str">
        <f t="shared" si="33"/>
        <v>-</v>
      </c>
      <c r="Q109" s="437" t="str">
        <f t="shared" si="34"/>
        <v>-</v>
      </c>
      <c r="R109" s="53" t="s">
        <v>469</v>
      </c>
      <c r="S109" s="53" t="s">
        <v>467</v>
      </c>
      <c r="T109" s="165">
        <v>10</v>
      </c>
      <c r="U109" s="165">
        <v>390</v>
      </c>
      <c r="V109" s="144" t="s">
        <v>926</v>
      </c>
      <c r="W109" s="165" t="s">
        <v>927</v>
      </c>
    </row>
    <row r="110" spans="1:23" s="142" customFormat="1" ht="20.100000000000001" customHeight="1">
      <c r="A110" s="151">
        <f t="shared" si="35"/>
        <v>79</v>
      </c>
      <c r="B110" s="241" t="s">
        <v>193</v>
      </c>
      <c r="C110" s="369" t="s">
        <v>232</v>
      </c>
      <c r="D110" s="435" t="str">
        <f t="shared" si="24"/>
        <v>~220В</v>
      </c>
      <c r="E110" s="427" t="s">
        <v>468</v>
      </c>
      <c r="F110" s="297" t="s">
        <v>465</v>
      </c>
      <c r="G110" s="433" t="str">
        <f t="shared" si="25"/>
        <v>D</v>
      </c>
      <c r="H110" s="437">
        <f t="shared" si="26"/>
        <v>25</v>
      </c>
      <c r="I110" s="297">
        <f t="shared" si="27"/>
        <v>250</v>
      </c>
      <c r="J110" s="428" t="s">
        <v>930</v>
      </c>
      <c r="K110" s="149">
        <f t="shared" si="28"/>
        <v>500</v>
      </c>
      <c r="L110" s="438" t="str">
        <f t="shared" si="29"/>
        <v>-</v>
      </c>
      <c r="M110" s="438">
        <f t="shared" si="30"/>
        <v>0.55000000000000004</v>
      </c>
      <c r="N110" s="438" t="str">
        <f t="shared" si="31"/>
        <v>-</v>
      </c>
      <c r="O110" s="437" t="str">
        <f t="shared" si="32"/>
        <v>-</v>
      </c>
      <c r="P110" s="437">
        <f t="shared" si="33"/>
        <v>400</v>
      </c>
      <c r="Q110" s="437" t="str">
        <f t="shared" si="34"/>
        <v>-</v>
      </c>
      <c r="R110" s="53" t="s">
        <v>466</v>
      </c>
      <c r="S110" s="53" t="s">
        <v>467</v>
      </c>
      <c r="T110" s="165">
        <v>25</v>
      </c>
      <c r="U110" s="165">
        <v>385</v>
      </c>
      <c r="V110" s="144" t="s">
        <v>920</v>
      </c>
      <c r="W110" s="165" t="s">
        <v>933</v>
      </c>
    </row>
    <row r="111" spans="1:23" s="142" customFormat="1" ht="20.100000000000001" customHeight="1">
      <c r="A111" s="151">
        <f t="shared" si="35"/>
        <v>80</v>
      </c>
      <c r="B111" s="241" t="s">
        <v>193</v>
      </c>
      <c r="C111" s="369" t="s">
        <v>233</v>
      </c>
      <c r="D111" s="435" t="str">
        <f t="shared" si="24"/>
        <v>~220В</v>
      </c>
      <c r="E111" s="427" t="s">
        <v>471</v>
      </c>
      <c r="F111" s="297" t="s">
        <v>465</v>
      </c>
      <c r="G111" s="433" t="str">
        <f t="shared" si="25"/>
        <v>D</v>
      </c>
      <c r="H111" s="437">
        <f t="shared" si="26"/>
        <v>10</v>
      </c>
      <c r="I111" s="297">
        <f t="shared" si="27"/>
        <v>100</v>
      </c>
      <c r="J111" s="428" t="s">
        <v>930</v>
      </c>
      <c r="K111" s="149">
        <f t="shared" si="28"/>
        <v>200</v>
      </c>
      <c r="L111" s="438" t="str">
        <f t="shared" si="29"/>
        <v>-</v>
      </c>
      <c r="M111" s="438" t="str">
        <f t="shared" si="30"/>
        <v>-</v>
      </c>
      <c r="N111" s="438">
        <f t="shared" si="31"/>
        <v>0.57894736842105265</v>
      </c>
      <c r="O111" s="437" t="str">
        <f t="shared" si="32"/>
        <v>-</v>
      </c>
      <c r="P111" s="437" t="str">
        <f t="shared" si="33"/>
        <v>-</v>
      </c>
      <c r="Q111" s="437">
        <f t="shared" si="34"/>
        <v>380</v>
      </c>
      <c r="R111" s="53" t="s">
        <v>475</v>
      </c>
      <c r="S111" s="53" t="s">
        <v>467</v>
      </c>
      <c r="T111" s="165">
        <v>10</v>
      </c>
      <c r="U111" s="165">
        <v>380</v>
      </c>
      <c r="V111" s="144" t="s">
        <v>927</v>
      </c>
      <c r="W111" s="165" t="s">
        <v>933</v>
      </c>
    </row>
    <row r="112" spans="1:23" s="142" customFormat="1" ht="20.100000000000001" customHeight="1">
      <c r="A112" s="151">
        <f t="shared" si="35"/>
        <v>81</v>
      </c>
      <c r="B112" s="241" t="s">
        <v>193</v>
      </c>
      <c r="C112" s="369" t="s">
        <v>235</v>
      </c>
      <c r="D112" s="435" t="str">
        <f t="shared" si="24"/>
        <v>~220В</v>
      </c>
      <c r="E112" s="427" t="s">
        <v>468</v>
      </c>
      <c r="F112" s="297" t="s">
        <v>465</v>
      </c>
      <c r="G112" s="433" t="str">
        <f t="shared" si="25"/>
        <v>D</v>
      </c>
      <c r="H112" s="437">
        <f t="shared" si="26"/>
        <v>10</v>
      </c>
      <c r="I112" s="297">
        <f t="shared" si="27"/>
        <v>100</v>
      </c>
      <c r="J112" s="428" t="s">
        <v>930</v>
      </c>
      <c r="K112" s="149">
        <f t="shared" si="28"/>
        <v>200</v>
      </c>
      <c r="L112" s="438" t="str">
        <f t="shared" si="29"/>
        <v>-</v>
      </c>
      <c r="M112" s="438" t="str">
        <f t="shared" si="30"/>
        <v>-</v>
      </c>
      <c r="N112" s="438">
        <f t="shared" si="31"/>
        <v>0.59459459459459463</v>
      </c>
      <c r="O112" s="437" t="str">
        <f t="shared" si="32"/>
        <v>-</v>
      </c>
      <c r="P112" s="437" t="str">
        <f t="shared" si="33"/>
        <v>-</v>
      </c>
      <c r="Q112" s="437">
        <f t="shared" si="34"/>
        <v>370</v>
      </c>
      <c r="R112" s="53" t="s">
        <v>469</v>
      </c>
      <c r="S112" s="53" t="s">
        <v>467</v>
      </c>
      <c r="T112" s="165">
        <v>10</v>
      </c>
      <c r="U112" s="165">
        <v>375</v>
      </c>
      <c r="V112" s="144" t="s">
        <v>927</v>
      </c>
      <c r="W112" s="165" t="s">
        <v>933</v>
      </c>
    </row>
    <row r="113" spans="1:23" s="142" customFormat="1" ht="20.100000000000001" customHeight="1">
      <c r="A113" s="151">
        <f t="shared" si="35"/>
        <v>82</v>
      </c>
      <c r="B113" s="241" t="s">
        <v>193</v>
      </c>
      <c r="C113" s="369" t="s">
        <v>302</v>
      </c>
      <c r="D113" s="435" t="str">
        <f t="shared" si="24"/>
        <v>~220В</v>
      </c>
      <c r="E113" s="427" t="s">
        <v>468</v>
      </c>
      <c r="F113" s="297" t="s">
        <v>465</v>
      </c>
      <c r="G113" s="433" t="str">
        <f t="shared" si="25"/>
        <v>D</v>
      </c>
      <c r="H113" s="437">
        <f t="shared" si="26"/>
        <v>16</v>
      </c>
      <c r="I113" s="297">
        <f t="shared" si="27"/>
        <v>160</v>
      </c>
      <c r="J113" s="428" t="s">
        <v>930</v>
      </c>
      <c r="K113" s="149">
        <f t="shared" si="28"/>
        <v>320</v>
      </c>
      <c r="L113" s="438">
        <f t="shared" si="29"/>
        <v>0.6470588235294118</v>
      </c>
      <c r="M113" s="438" t="str">
        <f t="shared" si="30"/>
        <v>-</v>
      </c>
      <c r="N113" s="438" t="str">
        <f t="shared" si="31"/>
        <v>-</v>
      </c>
      <c r="O113" s="437">
        <f t="shared" si="32"/>
        <v>340</v>
      </c>
      <c r="P113" s="437" t="str">
        <f t="shared" si="33"/>
        <v>-</v>
      </c>
      <c r="Q113" s="437" t="str">
        <f t="shared" si="34"/>
        <v>-</v>
      </c>
      <c r="R113" s="53" t="s">
        <v>466</v>
      </c>
      <c r="S113" s="53" t="s">
        <v>467</v>
      </c>
      <c r="T113" s="165">
        <v>16</v>
      </c>
      <c r="U113" s="165">
        <v>370</v>
      </c>
      <c r="V113" s="144" t="s">
        <v>926</v>
      </c>
      <c r="W113" s="165" t="s">
        <v>933</v>
      </c>
    </row>
    <row r="114" spans="1:23" s="142" customFormat="1" ht="20.100000000000001" customHeight="1">
      <c r="A114" s="151">
        <f t="shared" si="35"/>
        <v>83</v>
      </c>
      <c r="B114" s="241" t="s">
        <v>193</v>
      </c>
      <c r="C114" s="369" t="s">
        <v>236</v>
      </c>
      <c r="D114" s="435" t="str">
        <f t="shared" si="24"/>
        <v>~220В</v>
      </c>
      <c r="E114" s="427" t="s">
        <v>468</v>
      </c>
      <c r="F114" s="297" t="s">
        <v>465</v>
      </c>
      <c r="G114" s="433" t="str">
        <f t="shared" si="25"/>
        <v>D</v>
      </c>
      <c r="H114" s="437">
        <f t="shared" si="26"/>
        <v>10</v>
      </c>
      <c r="I114" s="297">
        <f t="shared" si="27"/>
        <v>100</v>
      </c>
      <c r="J114" s="428" t="s">
        <v>930</v>
      </c>
      <c r="K114" s="149">
        <f t="shared" si="28"/>
        <v>200</v>
      </c>
      <c r="L114" s="438" t="str">
        <f t="shared" si="29"/>
        <v>-</v>
      </c>
      <c r="M114" s="438">
        <f t="shared" si="30"/>
        <v>0.59459459459459463</v>
      </c>
      <c r="N114" s="438" t="str">
        <f t="shared" si="31"/>
        <v>-</v>
      </c>
      <c r="O114" s="437" t="str">
        <f t="shared" si="32"/>
        <v>-</v>
      </c>
      <c r="P114" s="437">
        <f t="shared" si="33"/>
        <v>370</v>
      </c>
      <c r="Q114" s="437" t="str">
        <f t="shared" si="34"/>
        <v>-</v>
      </c>
      <c r="R114" s="53" t="s">
        <v>469</v>
      </c>
      <c r="S114" s="53" t="s">
        <v>467</v>
      </c>
      <c r="T114" s="165">
        <v>10</v>
      </c>
      <c r="U114" s="165">
        <v>365</v>
      </c>
      <c r="V114" s="144" t="s">
        <v>920</v>
      </c>
      <c r="W114" s="165" t="s">
        <v>933</v>
      </c>
    </row>
    <row r="115" spans="1:23" s="142" customFormat="1" ht="20.100000000000001" customHeight="1">
      <c r="A115" s="151">
        <f t="shared" si="35"/>
        <v>84</v>
      </c>
      <c r="B115" s="241" t="s">
        <v>193</v>
      </c>
      <c r="C115" s="369" t="s">
        <v>237</v>
      </c>
      <c r="D115" s="435" t="str">
        <f t="shared" si="24"/>
        <v>~220В</v>
      </c>
      <c r="E115" s="427" t="s">
        <v>468</v>
      </c>
      <c r="F115" s="297" t="s">
        <v>465</v>
      </c>
      <c r="G115" s="433" t="str">
        <f t="shared" si="25"/>
        <v>D</v>
      </c>
      <c r="H115" s="437">
        <f t="shared" si="26"/>
        <v>16</v>
      </c>
      <c r="I115" s="297">
        <f t="shared" si="27"/>
        <v>160</v>
      </c>
      <c r="J115" s="428" t="s">
        <v>930</v>
      </c>
      <c r="K115" s="149">
        <f t="shared" si="28"/>
        <v>320</v>
      </c>
      <c r="L115" s="438" t="str">
        <f t="shared" si="29"/>
        <v>-</v>
      </c>
      <c r="M115" s="438" t="str">
        <f t="shared" si="30"/>
        <v>-</v>
      </c>
      <c r="N115" s="438">
        <f t="shared" si="31"/>
        <v>0.62857142857142856</v>
      </c>
      <c r="O115" s="437" t="str">
        <f t="shared" si="32"/>
        <v>-</v>
      </c>
      <c r="P115" s="437" t="str">
        <f t="shared" si="33"/>
        <v>-</v>
      </c>
      <c r="Q115" s="437">
        <f t="shared" si="34"/>
        <v>350</v>
      </c>
      <c r="R115" s="53" t="s">
        <v>469</v>
      </c>
      <c r="S115" s="53" t="s">
        <v>467</v>
      </c>
      <c r="T115" s="165">
        <v>16</v>
      </c>
      <c r="U115" s="165">
        <v>350</v>
      </c>
      <c r="V115" s="144" t="s">
        <v>927</v>
      </c>
      <c r="W115" s="165" t="s">
        <v>933</v>
      </c>
    </row>
    <row r="116" spans="1:23" s="142" customFormat="1" ht="20.100000000000001" customHeight="1">
      <c r="A116" s="722" t="str">
        <f ca="1">'Протокол №503-3'!A156</f>
        <v>РП-4/5</v>
      </c>
      <c r="B116" s="723"/>
      <c r="C116" s="723"/>
      <c r="D116" s="723"/>
      <c r="E116" s="723"/>
      <c r="F116" s="723"/>
      <c r="G116" s="723"/>
      <c r="H116" s="723"/>
      <c r="I116" s="723"/>
      <c r="J116" s="723"/>
      <c r="K116" s="723"/>
      <c r="L116" s="723"/>
      <c r="M116" s="723"/>
      <c r="N116" s="723"/>
      <c r="O116" s="723"/>
      <c r="P116" s="723"/>
      <c r="Q116" s="723"/>
      <c r="R116" s="723"/>
      <c r="S116" s="724"/>
      <c r="T116" s="165"/>
      <c r="U116" s="165"/>
      <c r="V116" s="133"/>
      <c r="W116" s="165"/>
    </row>
    <row r="117" spans="1:23" s="142" customFormat="1" ht="20.100000000000001" customHeight="1">
      <c r="A117" s="151">
        <v>85</v>
      </c>
      <c r="B117" s="241" t="s">
        <v>193</v>
      </c>
      <c r="C117" s="369" t="s">
        <v>240</v>
      </c>
      <c r="D117" s="435" t="str">
        <f t="shared" ref="D117:D144" si="36">IF(V117="АВС","~380В","~220В")</f>
        <v>~380В</v>
      </c>
      <c r="E117" s="427" t="s">
        <v>468</v>
      </c>
      <c r="F117" s="297" t="s">
        <v>465</v>
      </c>
      <c r="G117" s="433" t="str">
        <f t="shared" ref="G117:G144" si="37">W117</f>
        <v>D</v>
      </c>
      <c r="H117" s="437">
        <f t="shared" ref="H117:H144" si="38">T117</f>
        <v>25</v>
      </c>
      <c r="I117" s="297">
        <f t="shared" ref="I117:I144" si="39">IF(W117="В",T117*3,IF(W117="С",T117*5,T117*10))</f>
        <v>250</v>
      </c>
      <c r="J117" s="428" t="s">
        <v>930</v>
      </c>
      <c r="K117" s="149">
        <f t="shared" ref="K117:K144" si="40">IF(W117="В",T117*5,IF(W117="С",T117*10,T117*20))</f>
        <v>500</v>
      </c>
      <c r="L117" s="438">
        <f t="shared" ref="L117:L144" si="41">IF(OR(V117="В",V117="С"),"-",220/O117)</f>
        <v>0.4</v>
      </c>
      <c r="M117" s="438">
        <f t="shared" ref="M117:M144" si="42">IF(OR(V117="А",V117="С"),"-",220/P117)</f>
        <v>0.36065573770491804</v>
      </c>
      <c r="N117" s="438">
        <f t="shared" ref="N117:N144" si="43">IF(OR(V117="А",V117="В"),"-",220/Q117)</f>
        <v>0.3728813559322034</v>
      </c>
      <c r="O117" s="437">
        <f t="shared" ref="O117:O144" si="44">IF(OR(V117="В",V117="С"),"-",TRUNC((U117-U117*6/100)/10,0)*10)</f>
        <v>550</v>
      </c>
      <c r="P117" s="437">
        <f t="shared" ref="P117:P144" si="45">IF(OR(V117="А",V117="С"),"-",TRUNC((U117+U117*4/100)/10,0)*10)</f>
        <v>610</v>
      </c>
      <c r="Q117" s="437">
        <f t="shared" ref="Q117:Q144" si="46">IF(OR(V117="А",V117="В"),"-",TRUNC(U117/10,0)*10)</f>
        <v>590</v>
      </c>
      <c r="R117" s="53" t="s">
        <v>466</v>
      </c>
      <c r="S117" s="53" t="s">
        <v>467</v>
      </c>
      <c r="T117" s="165">
        <v>25</v>
      </c>
      <c r="U117" s="165">
        <v>590</v>
      </c>
      <c r="V117" s="144" t="s">
        <v>919</v>
      </c>
      <c r="W117" s="165" t="s">
        <v>933</v>
      </c>
    </row>
    <row r="118" spans="1:23" s="142" customFormat="1" ht="20.100000000000001" customHeight="1">
      <c r="A118" s="151">
        <f t="shared" ref="A118:A144" si="47">A117+1</f>
        <v>86</v>
      </c>
      <c r="B118" s="241" t="s">
        <v>193</v>
      </c>
      <c r="C118" s="369" t="s">
        <v>244</v>
      </c>
      <c r="D118" s="435" t="str">
        <f t="shared" si="36"/>
        <v>~220В</v>
      </c>
      <c r="E118" s="427" t="s">
        <v>468</v>
      </c>
      <c r="F118" s="297" t="s">
        <v>465</v>
      </c>
      <c r="G118" s="433" t="str">
        <f t="shared" si="37"/>
        <v>С</v>
      </c>
      <c r="H118" s="437">
        <f t="shared" si="38"/>
        <v>10</v>
      </c>
      <c r="I118" s="297">
        <f t="shared" si="39"/>
        <v>50</v>
      </c>
      <c r="J118" s="428" t="s">
        <v>930</v>
      </c>
      <c r="K118" s="149">
        <f t="shared" si="40"/>
        <v>100</v>
      </c>
      <c r="L118" s="438">
        <f t="shared" si="41"/>
        <v>0.73333333333333328</v>
      </c>
      <c r="M118" s="438" t="str">
        <f t="shared" si="42"/>
        <v>-</v>
      </c>
      <c r="N118" s="438" t="str">
        <f t="shared" si="43"/>
        <v>-</v>
      </c>
      <c r="O118" s="437">
        <f t="shared" si="44"/>
        <v>300</v>
      </c>
      <c r="P118" s="437" t="str">
        <f t="shared" si="45"/>
        <v>-</v>
      </c>
      <c r="Q118" s="437" t="str">
        <f t="shared" si="46"/>
        <v>-</v>
      </c>
      <c r="R118" s="53" t="s">
        <v>469</v>
      </c>
      <c r="S118" s="53" t="s">
        <v>467</v>
      </c>
      <c r="T118" s="165">
        <v>10</v>
      </c>
      <c r="U118" s="165">
        <v>320</v>
      </c>
      <c r="V118" s="144" t="s">
        <v>926</v>
      </c>
      <c r="W118" s="165" t="s">
        <v>927</v>
      </c>
    </row>
    <row r="119" spans="1:23" s="142" customFormat="1" ht="20.100000000000001" customHeight="1">
      <c r="A119" s="151">
        <f t="shared" si="47"/>
        <v>87</v>
      </c>
      <c r="B119" s="241" t="s">
        <v>193</v>
      </c>
      <c r="C119" s="369" t="s">
        <v>245</v>
      </c>
      <c r="D119" s="435" t="str">
        <f t="shared" si="36"/>
        <v>~220В</v>
      </c>
      <c r="E119" s="427" t="s">
        <v>468</v>
      </c>
      <c r="F119" s="297" t="s">
        <v>465</v>
      </c>
      <c r="G119" s="433" t="str">
        <f t="shared" si="37"/>
        <v>С</v>
      </c>
      <c r="H119" s="437">
        <f t="shared" si="38"/>
        <v>10</v>
      </c>
      <c r="I119" s="297">
        <f t="shared" si="39"/>
        <v>50</v>
      </c>
      <c r="J119" s="428" t="s">
        <v>930</v>
      </c>
      <c r="K119" s="149">
        <f t="shared" si="40"/>
        <v>100</v>
      </c>
      <c r="L119" s="438" t="str">
        <f t="shared" si="41"/>
        <v>-</v>
      </c>
      <c r="M119" s="438">
        <f t="shared" si="42"/>
        <v>0.66666666666666663</v>
      </c>
      <c r="N119" s="438" t="str">
        <f t="shared" si="43"/>
        <v>-</v>
      </c>
      <c r="O119" s="437" t="str">
        <f t="shared" si="44"/>
        <v>-</v>
      </c>
      <c r="P119" s="437">
        <f t="shared" si="45"/>
        <v>330</v>
      </c>
      <c r="Q119" s="437" t="str">
        <f t="shared" si="46"/>
        <v>-</v>
      </c>
      <c r="R119" s="53" t="s">
        <v>469</v>
      </c>
      <c r="S119" s="53" t="s">
        <v>467</v>
      </c>
      <c r="T119" s="165">
        <v>10</v>
      </c>
      <c r="U119" s="165">
        <v>325</v>
      </c>
      <c r="V119" s="144" t="s">
        <v>920</v>
      </c>
      <c r="W119" s="165" t="s">
        <v>927</v>
      </c>
    </row>
    <row r="120" spans="1:23" s="142" customFormat="1" ht="20.100000000000001" customHeight="1">
      <c r="A120" s="151">
        <f t="shared" si="47"/>
        <v>88</v>
      </c>
      <c r="B120" s="241" t="s">
        <v>193</v>
      </c>
      <c r="C120" s="369" t="s">
        <v>252</v>
      </c>
      <c r="D120" s="435" t="str">
        <f t="shared" si="36"/>
        <v>~220В</v>
      </c>
      <c r="E120" s="427" t="s">
        <v>468</v>
      </c>
      <c r="F120" s="297" t="s">
        <v>465</v>
      </c>
      <c r="G120" s="433" t="str">
        <f t="shared" si="37"/>
        <v>С</v>
      </c>
      <c r="H120" s="437">
        <f t="shared" si="38"/>
        <v>10</v>
      </c>
      <c r="I120" s="297">
        <f t="shared" si="39"/>
        <v>50</v>
      </c>
      <c r="J120" s="428" t="s">
        <v>930</v>
      </c>
      <c r="K120" s="149">
        <f t="shared" si="40"/>
        <v>100</v>
      </c>
      <c r="L120" s="438">
        <f t="shared" si="41"/>
        <v>1</v>
      </c>
      <c r="M120" s="438" t="str">
        <f t="shared" si="42"/>
        <v>-</v>
      </c>
      <c r="N120" s="438" t="str">
        <f t="shared" si="43"/>
        <v>-</v>
      </c>
      <c r="O120" s="437">
        <f t="shared" si="44"/>
        <v>220</v>
      </c>
      <c r="P120" s="437" t="str">
        <f t="shared" si="45"/>
        <v>-</v>
      </c>
      <c r="Q120" s="437" t="str">
        <f t="shared" si="46"/>
        <v>-</v>
      </c>
      <c r="R120" s="53" t="s">
        <v>469</v>
      </c>
      <c r="S120" s="53" t="s">
        <v>467</v>
      </c>
      <c r="T120" s="165">
        <v>10</v>
      </c>
      <c r="U120" s="165">
        <v>240</v>
      </c>
      <c r="V120" s="144" t="s">
        <v>926</v>
      </c>
      <c r="W120" s="165" t="s">
        <v>927</v>
      </c>
    </row>
    <row r="121" spans="1:23" s="142" customFormat="1" ht="20.100000000000001" customHeight="1">
      <c r="A121" s="151">
        <f t="shared" si="47"/>
        <v>89</v>
      </c>
      <c r="B121" s="241" t="s">
        <v>193</v>
      </c>
      <c r="C121" s="369" t="s">
        <v>253</v>
      </c>
      <c r="D121" s="435" t="str">
        <f t="shared" si="36"/>
        <v>~220В</v>
      </c>
      <c r="E121" s="427" t="s">
        <v>468</v>
      </c>
      <c r="F121" s="297" t="s">
        <v>465</v>
      </c>
      <c r="G121" s="433" t="str">
        <f t="shared" si="37"/>
        <v>С</v>
      </c>
      <c r="H121" s="437">
        <f t="shared" si="38"/>
        <v>10</v>
      </c>
      <c r="I121" s="297">
        <f t="shared" si="39"/>
        <v>50</v>
      </c>
      <c r="J121" s="428" t="s">
        <v>930</v>
      </c>
      <c r="K121" s="149">
        <f t="shared" si="40"/>
        <v>100</v>
      </c>
      <c r="L121" s="438" t="str">
        <f t="shared" si="41"/>
        <v>-</v>
      </c>
      <c r="M121" s="438">
        <f t="shared" si="42"/>
        <v>0.88</v>
      </c>
      <c r="N121" s="438" t="str">
        <f t="shared" si="43"/>
        <v>-</v>
      </c>
      <c r="O121" s="437" t="str">
        <f t="shared" si="44"/>
        <v>-</v>
      </c>
      <c r="P121" s="437">
        <f t="shared" si="45"/>
        <v>250</v>
      </c>
      <c r="Q121" s="437" t="str">
        <f t="shared" si="46"/>
        <v>-</v>
      </c>
      <c r="R121" s="53" t="s">
        <v>469</v>
      </c>
      <c r="S121" s="53" t="s">
        <v>467</v>
      </c>
      <c r="T121" s="165">
        <v>10</v>
      </c>
      <c r="U121" s="165">
        <v>245</v>
      </c>
      <c r="V121" s="144" t="s">
        <v>920</v>
      </c>
      <c r="W121" s="165" t="s">
        <v>927</v>
      </c>
    </row>
    <row r="122" spans="1:23" s="142" customFormat="1" ht="20.100000000000001" customHeight="1">
      <c r="A122" s="151">
        <f t="shared" si="47"/>
        <v>90</v>
      </c>
      <c r="B122" s="241" t="s">
        <v>193</v>
      </c>
      <c r="C122" s="369" t="s">
        <v>254</v>
      </c>
      <c r="D122" s="435" t="str">
        <f t="shared" si="36"/>
        <v>~220В</v>
      </c>
      <c r="E122" s="427" t="s">
        <v>468</v>
      </c>
      <c r="F122" s="297" t="s">
        <v>465</v>
      </c>
      <c r="G122" s="433" t="str">
        <f t="shared" si="37"/>
        <v>С</v>
      </c>
      <c r="H122" s="437">
        <f t="shared" si="38"/>
        <v>10</v>
      </c>
      <c r="I122" s="297">
        <f t="shared" si="39"/>
        <v>50</v>
      </c>
      <c r="J122" s="428" t="s">
        <v>930</v>
      </c>
      <c r="K122" s="149">
        <f t="shared" si="40"/>
        <v>100</v>
      </c>
      <c r="L122" s="438" t="str">
        <f t="shared" si="41"/>
        <v>-</v>
      </c>
      <c r="M122" s="438" t="str">
        <f t="shared" si="42"/>
        <v>-</v>
      </c>
      <c r="N122" s="438">
        <f t="shared" si="43"/>
        <v>0.88</v>
      </c>
      <c r="O122" s="437" t="str">
        <f t="shared" si="44"/>
        <v>-</v>
      </c>
      <c r="P122" s="437" t="str">
        <f t="shared" si="45"/>
        <v>-</v>
      </c>
      <c r="Q122" s="437">
        <f t="shared" si="46"/>
        <v>250</v>
      </c>
      <c r="R122" s="53" t="s">
        <v>469</v>
      </c>
      <c r="S122" s="53" t="s">
        <v>467</v>
      </c>
      <c r="T122" s="165">
        <v>10</v>
      </c>
      <c r="U122" s="165">
        <v>250</v>
      </c>
      <c r="V122" s="144" t="s">
        <v>927</v>
      </c>
      <c r="W122" s="165" t="s">
        <v>927</v>
      </c>
    </row>
    <row r="123" spans="1:23" s="142" customFormat="1" ht="20.100000000000001" customHeight="1">
      <c r="A123" s="151">
        <f t="shared" si="47"/>
        <v>91</v>
      </c>
      <c r="B123" s="241" t="s">
        <v>193</v>
      </c>
      <c r="C123" s="369" t="s">
        <v>255</v>
      </c>
      <c r="D123" s="435" t="str">
        <f t="shared" si="36"/>
        <v>~220В</v>
      </c>
      <c r="E123" s="427" t="s">
        <v>468</v>
      </c>
      <c r="F123" s="297" t="s">
        <v>465</v>
      </c>
      <c r="G123" s="433" t="str">
        <f t="shared" si="37"/>
        <v>С</v>
      </c>
      <c r="H123" s="437">
        <f t="shared" si="38"/>
        <v>10</v>
      </c>
      <c r="I123" s="297">
        <f t="shared" si="39"/>
        <v>50</v>
      </c>
      <c r="J123" s="428" t="s">
        <v>930</v>
      </c>
      <c r="K123" s="149">
        <f t="shared" si="40"/>
        <v>100</v>
      </c>
      <c r="L123" s="438">
        <f t="shared" si="41"/>
        <v>0.95652173913043481</v>
      </c>
      <c r="M123" s="438" t="str">
        <f t="shared" si="42"/>
        <v>-</v>
      </c>
      <c r="N123" s="438" t="str">
        <f t="shared" si="43"/>
        <v>-</v>
      </c>
      <c r="O123" s="437">
        <f t="shared" si="44"/>
        <v>230</v>
      </c>
      <c r="P123" s="437" t="str">
        <f t="shared" si="45"/>
        <v>-</v>
      </c>
      <c r="Q123" s="437" t="str">
        <f t="shared" si="46"/>
        <v>-</v>
      </c>
      <c r="R123" s="53" t="s">
        <v>469</v>
      </c>
      <c r="S123" s="53" t="s">
        <v>467</v>
      </c>
      <c r="T123" s="165">
        <v>10</v>
      </c>
      <c r="U123" s="165">
        <v>255</v>
      </c>
      <c r="V123" s="144" t="s">
        <v>926</v>
      </c>
      <c r="W123" s="165" t="s">
        <v>927</v>
      </c>
    </row>
    <row r="124" spans="1:23" s="142" customFormat="1" ht="20.100000000000001" customHeight="1">
      <c r="A124" s="151">
        <f t="shared" si="47"/>
        <v>92</v>
      </c>
      <c r="B124" s="241" t="s">
        <v>193</v>
      </c>
      <c r="C124" s="369" t="s">
        <v>256</v>
      </c>
      <c r="D124" s="435" t="str">
        <f t="shared" si="36"/>
        <v>~220В</v>
      </c>
      <c r="E124" s="427" t="s">
        <v>468</v>
      </c>
      <c r="F124" s="297" t="s">
        <v>465</v>
      </c>
      <c r="G124" s="433" t="str">
        <f t="shared" si="37"/>
        <v>С</v>
      </c>
      <c r="H124" s="437">
        <f t="shared" si="38"/>
        <v>10</v>
      </c>
      <c r="I124" s="297">
        <f t="shared" si="39"/>
        <v>50</v>
      </c>
      <c r="J124" s="428" t="s">
        <v>930</v>
      </c>
      <c r="K124" s="149">
        <f t="shared" si="40"/>
        <v>100</v>
      </c>
      <c r="L124" s="438" t="str">
        <f t="shared" si="41"/>
        <v>-</v>
      </c>
      <c r="M124" s="438">
        <f t="shared" si="42"/>
        <v>0.81481481481481477</v>
      </c>
      <c r="N124" s="438" t="str">
        <f t="shared" si="43"/>
        <v>-</v>
      </c>
      <c r="O124" s="437" t="str">
        <f t="shared" si="44"/>
        <v>-</v>
      </c>
      <c r="P124" s="437">
        <f t="shared" si="45"/>
        <v>270</v>
      </c>
      <c r="Q124" s="437" t="str">
        <f t="shared" si="46"/>
        <v>-</v>
      </c>
      <c r="R124" s="53" t="s">
        <v>469</v>
      </c>
      <c r="S124" s="53" t="s">
        <v>467</v>
      </c>
      <c r="T124" s="165">
        <v>10</v>
      </c>
      <c r="U124" s="165">
        <v>260</v>
      </c>
      <c r="V124" s="144" t="s">
        <v>920</v>
      </c>
      <c r="W124" s="165" t="s">
        <v>927</v>
      </c>
    </row>
    <row r="125" spans="1:23" s="142" customFormat="1" ht="20.100000000000001" customHeight="1">
      <c r="A125" s="151">
        <f t="shared" si="47"/>
        <v>93</v>
      </c>
      <c r="B125" s="241" t="s">
        <v>193</v>
      </c>
      <c r="C125" s="369" t="s">
        <v>257</v>
      </c>
      <c r="D125" s="435" t="str">
        <f t="shared" si="36"/>
        <v>~220В</v>
      </c>
      <c r="E125" s="427" t="s">
        <v>468</v>
      </c>
      <c r="F125" s="297" t="s">
        <v>465</v>
      </c>
      <c r="G125" s="433" t="str">
        <f t="shared" si="37"/>
        <v>С</v>
      </c>
      <c r="H125" s="437">
        <f t="shared" si="38"/>
        <v>10</v>
      </c>
      <c r="I125" s="297">
        <f t="shared" si="39"/>
        <v>50</v>
      </c>
      <c r="J125" s="428" t="s">
        <v>930</v>
      </c>
      <c r="K125" s="149">
        <f t="shared" si="40"/>
        <v>100</v>
      </c>
      <c r="L125" s="438" t="str">
        <f t="shared" si="41"/>
        <v>-</v>
      </c>
      <c r="M125" s="438" t="str">
        <f t="shared" si="42"/>
        <v>-</v>
      </c>
      <c r="N125" s="438">
        <f t="shared" si="43"/>
        <v>0.84615384615384615</v>
      </c>
      <c r="O125" s="437" t="str">
        <f t="shared" si="44"/>
        <v>-</v>
      </c>
      <c r="P125" s="437" t="str">
        <f t="shared" si="45"/>
        <v>-</v>
      </c>
      <c r="Q125" s="437">
        <f t="shared" si="46"/>
        <v>260</v>
      </c>
      <c r="R125" s="53" t="s">
        <v>469</v>
      </c>
      <c r="S125" s="53" t="s">
        <v>467</v>
      </c>
      <c r="T125" s="165">
        <v>10</v>
      </c>
      <c r="U125" s="165">
        <v>265</v>
      </c>
      <c r="V125" s="144" t="s">
        <v>927</v>
      </c>
      <c r="W125" s="165" t="s">
        <v>927</v>
      </c>
    </row>
    <row r="126" spans="1:23" s="142" customFormat="1" ht="20.100000000000001" customHeight="1">
      <c r="A126" s="151">
        <f t="shared" si="47"/>
        <v>94</v>
      </c>
      <c r="B126" s="241" t="s">
        <v>193</v>
      </c>
      <c r="C126" s="369" t="s">
        <v>258</v>
      </c>
      <c r="D126" s="435" t="str">
        <f t="shared" si="36"/>
        <v>~220В</v>
      </c>
      <c r="E126" s="427" t="s">
        <v>468</v>
      </c>
      <c r="F126" s="297" t="s">
        <v>465</v>
      </c>
      <c r="G126" s="433" t="str">
        <f t="shared" si="37"/>
        <v>С</v>
      </c>
      <c r="H126" s="437">
        <f t="shared" si="38"/>
        <v>10</v>
      </c>
      <c r="I126" s="297">
        <f t="shared" si="39"/>
        <v>50</v>
      </c>
      <c r="J126" s="428" t="s">
        <v>930</v>
      </c>
      <c r="K126" s="149">
        <f t="shared" si="40"/>
        <v>100</v>
      </c>
      <c r="L126" s="438">
        <f t="shared" si="41"/>
        <v>0.88</v>
      </c>
      <c r="M126" s="438" t="str">
        <f t="shared" si="42"/>
        <v>-</v>
      </c>
      <c r="N126" s="438" t="str">
        <f t="shared" si="43"/>
        <v>-</v>
      </c>
      <c r="O126" s="437">
        <f t="shared" si="44"/>
        <v>250</v>
      </c>
      <c r="P126" s="437" t="str">
        <f t="shared" si="45"/>
        <v>-</v>
      </c>
      <c r="Q126" s="437" t="str">
        <f t="shared" si="46"/>
        <v>-</v>
      </c>
      <c r="R126" s="53" t="s">
        <v>469</v>
      </c>
      <c r="S126" s="53" t="s">
        <v>467</v>
      </c>
      <c r="T126" s="165">
        <v>10</v>
      </c>
      <c r="U126" s="165">
        <v>270</v>
      </c>
      <c r="V126" s="144" t="s">
        <v>926</v>
      </c>
      <c r="W126" s="165" t="s">
        <v>927</v>
      </c>
    </row>
    <row r="127" spans="1:23" s="142" customFormat="1" ht="20.100000000000001" customHeight="1">
      <c r="A127" s="151">
        <f t="shared" si="47"/>
        <v>95</v>
      </c>
      <c r="B127" s="241" t="s">
        <v>193</v>
      </c>
      <c r="C127" s="369" t="s">
        <v>259</v>
      </c>
      <c r="D127" s="435" t="str">
        <f t="shared" si="36"/>
        <v>~220В</v>
      </c>
      <c r="E127" s="427" t="s">
        <v>468</v>
      </c>
      <c r="F127" s="297" t="s">
        <v>465</v>
      </c>
      <c r="G127" s="433" t="str">
        <f t="shared" si="37"/>
        <v>С</v>
      </c>
      <c r="H127" s="437">
        <f t="shared" si="38"/>
        <v>10</v>
      </c>
      <c r="I127" s="297">
        <f t="shared" si="39"/>
        <v>50</v>
      </c>
      <c r="J127" s="428" t="s">
        <v>930</v>
      </c>
      <c r="K127" s="149">
        <f t="shared" si="40"/>
        <v>100</v>
      </c>
      <c r="L127" s="438" t="str">
        <f t="shared" si="41"/>
        <v>-</v>
      </c>
      <c r="M127" s="438">
        <f t="shared" si="42"/>
        <v>0.7857142857142857</v>
      </c>
      <c r="N127" s="438" t="str">
        <f t="shared" si="43"/>
        <v>-</v>
      </c>
      <c r="O127" s="437" t="str">
        <f t="shared" si="44"/>
        <v>-</v>
      </c>
      <c r="P127" s="437">
        <f t="shared" si="45"/>
        <v>280</v>
      </c>
      <c r="Q127" s="437" t="str">
        <f t="shared" si="46"/>
        <v>-</v>
      </c>
      <c r="R127" s="53" t="s">
        <v>469</v>
      </c>
      <c r="S127" s="53" t="s">
        <v>467</v>
      </c>
      <c r="T127" s="165">
        <v>10</v>
      </c>
      <c r="U127" s="165">
        <v>275</v>
      </c>
      <c r="V127" s="144" t="s">
        <v>920</v>
      </c>
      <c r="W127" s="165" t="s">
        <v>927</v>
      </c>
    </row>
    <row r="128" spans="1:23" s="142" customFormat="1" ht="20.100000000000001" customHeight="1">
      <c r="A128" s="151">
        <f t="shared" si="47"/>
        <v>96</v>
      </c>
      <c r="B128" s="241" t="s">
        <v>193</v>
      </c>
      <c r="C128" s="369" t="s">
        <v>260</v>
      </c>
      <c r="D128" s="435" t="str">
        <f t="shared" si="36"/>
        <v>~220В</v>
      </c>
      <c r="E128" s="427" t="s">
        <v>468</v>
      </c>
      <c r="F128" s="297" t="s">
        <v>465</v>
      </c>
      <c r="G128" s="433" t="str">
        <f t="shared" si="37"/>
        <v>С</v>
      </c>
      <c r="H128" s="437">
        <f t="shared" si="38"/>
        <v>10</v>
      </c>
      <c r="I128" s="297">
        <f t="shared" si="39"/>
        <v>50</v>
      </c>
      <c r="J128" s="428" t="s">
        <v>930</v>
      </c>
      <c r="K128" s="149">
        <f t="shared" si="40"/>
        <v>100</v>
      </c>
      <c r="L128" s="438" t="str">
        <f t="shared" si="41"/>
        <v>-</v>
      </c>
      <c r="M128" s="438" t="str">
        <f t="shared" si="42"/>
        <v>-</v>
      </c>
      <c r="N128" s="438">
        <f t="shared" si="43"/>
        <v>0.7857142857142857</v>
      </c>
      <c r="O128" s="437" t="str">
        <f t="shared" si="44"/>
        <v>-</v>
      </c>
      <c r="P128" s="437" t="str">
        <f t="shared" si="45"/>
        <v>-</v>
      </c>
      <c r="Q128" s="437">
        <f t="shared" si="46"/>
        <v>280</v>
      </c>
      <c r="R128" s="53" t="s">
        <v>469</v>
      </c>
      <c r="S128" s="53" t="s">
        <v>467</v>
      </c>
      <c r="T128" s="165">
        <v>10</v>
      </c>
      <c r="U128" s="165">
        <v>280</v>
      </c>
      <c r="V128" s="144" t="s">
        <v>927</v>
      </c>
      <c r="W128" s="165" t="s">
        <v>927</v>
      </c>
    </row>
    <row r="129" spans="1:23" s="142" customFormat="1" ht="20.100000000000001" customHeight="1">
      <c r="A129" s="151">
        <f t="shared" si="47"/>
        <v>97</v>
      </c>
      <c r="B129" s="241" t="s">
        <v>193</v>
      </c>
      <c r="C129" s="369" t="s">
        <v>261</v>
      </c>
      <c r="D129" s="435" t="str">
        <f t="shared" si="36"/>
        <v>~380В</v>
      </c>
      <c r="E129" s="427" t="s">
        <v>468</v>
      </c>
      <c r="F129" s="297" t="s">
        <v>465</v>
      </c>
      <c r="G129" s="433" t="str">
        <f t="shared" si="37"/>
        <v>D</v>
      </c>
      <c r="H129" s="437">
        <f t="shared" si="38"/>
        <v>40</v>
      </c>
      <c r="I129" s="297">
        <f t="shared" si="39"/>
        <v>400</v>
      </c>
      <c r="J129" s="428" t="s">
        <v>930</v>
      </c>
      <c r="K129" s="149">
        <f t="shared" si="40"/>
        <v>800</v>
      </c>
      <c r="L129" s="438">
        <f t="shared" si="41"/>
        <v>0.27160493827160492</v>
      </c>
      <c r="M129" s="438">
        <f t="shared" si="42"/>
        <v>0.24444444444444444</v>
      </c>
      <c r="N129" s="438">
        <f t="shared" si="43"/>
        <v>0.25287356321839083</v>
      </c>
      <c r="O129" s="437">
        <f t="shared" si="44"/>
        <v>810</v>
      </c>
      <c r="P129" s="437">
        <f t="shared" si="45"/>
        <v>900</v>
      </c>
      <c r="Q129" s="437">
        <f t="shared" si="46"/>
        <v>870</v>
      </c>
      <c r="R129" s="53" t="s">
        <v>466</v>
      </c>
      <c r="S129" s="53" t="s">
        <v>467</v>
      </c>
      <c r="T129" s="165">
        <v>40</v>
      </c>
      <c r="U129" s="165">
        <v>870</v>
      </c>
      <c r="V129" s="144" t="s">
        <v>919</v>
      </c>
      <c r="W129" s="165" t="s">
        <v>933</v>
      </c>
    </row>
    <row r="130" spans="1:23" s="142" customFormat="1" ht="20.100000000000001" customHeight="1">
      <c r="A130" s="151">
        <f t="shared" si="47"/>
        <v>98</v>
      </c>
      <c r="B130" s="241" t="s">
        <v>193</v>
      </c>
      <c r="C130" s="369" t="s">
        <v>263</v>
      </c>
      <c r="D130" s="435" t="str">
        <f t="shared" si="36"/>
        <v>~380В</v>
      </c>
      <c r="E130" s="427" t="s">
        <v>468</v>
      </c>
      <c r="F130" s="297" t="s">
        <v>465</v>
      </c>
      <c r="G130" s="433" t="str">
        <f t="shared" si="37"/>
        <v>D</v>
      </c>
      <c r="H130" s="437">
        <f t="shared" si="38"/>
        <v>16</v>
      </c>
      <c r="I130" s="297">
        <f t="shared" si="39"/>
        <v>160</v>
      </c>
      <c r="J130" s="428" t="s">
        <v>930</v>
      </c>
      <c r="K130" s="149">
        <f t="shared" si="40"/>
        <v>320</v>
      </c>
      <c r="L130" s="438">
        <f t="shared" si="41"/>
        <v>0.59459459459459463</v>
      </c>
      <c r="M130" s="438">
        <f t="shared" si="42"/>
        <v>0.53658536585365857</v>
      </c>
      <c r="N130" s="438">
        <f t="shared" si="43"/>
        <v>0.55000000000000004</v>
      </c>
      <c r="O130" s="437">
        <f t="shared" si="44"/>
        <v>370</v>
      </c>
      <c r="P130" s="437">
        <f t="shared" si="45"/>
        <v>410</v>
      </c>
      <c r="Q130" s="437">
        <f t="shared" si="46"/>
        <v>400</v>
      </c>
      <c r="R130" s="53" t="s">
        <v>466</v>
      </c>
      <c r="S130" s="53" t="s">
        <v>467</v>
      </c>
      <c r="T130" s="165">
        <v>16</v>
      </c>
      <c r="U130" s="165">
        <v>400</v>
      </c>
      <c r="V130" s="144" t="s">
        <v>919</v>
      </c>
      <c r="W130" s="165" t="s">
        <v>933</v>
      </c>
    </row>
    <row r="131" spans="1:23" s="142" customFormat="1" ht="20.100000000000001" customHeight="1">
      <c r="A131" s="151">
        <f t="shared" si="47"/>
        <v>99</v>
      </c>
      <c r="B131" s="241" t="s">
        <v>193</v>
      </c>
      <c r="C131" s="369" t="s">
        <v>264</v>
      </c>
      <c r="D131" s="435" t="str">
        <f t="shared" si="36"/>
        <v>~380В</v>
      </c>
      <c r="E131" s="427" t="s">
        <v>468</v>
      </c>
      <c r="F131" s="297" t="s">
        <v>465</v>
      </c>
      <c r="G131" s="433" t="str">
        <f t="shared" si="37"/>
        <v>D</v>
      </c>
      <c r="H131" s="437">
        <f t="shared" si="38"/>
        <v>10</v>
      </c>
      <c r="I131" s="297">
        <f t="shared" si="39"/>
        <v>100</v>
      </c>
      <c r="J131" s="428" t="s">
        <v>930</v>
      </c>
      <c r="K131" s="149">
        <f t="shared" si="40"/>
        <v>200</v>
      </c>
      <c r="L131" s="438">
        <f t="shared" si="41"/>
        <v>0.61111111111111116</v>
      </c>
      <c r="M131" s="438">
        <f t="shared" si="42"/>
        <v>0.55000000000000004</v>
      </c>
      <c r="N131" s="438">
        <f t="shared" si="43"/>
        <v>0.5641025641025641</v>
      </c>
      <c r="O131" s="437">
        <f t="shared" si="44"/>
        <v>360</v>
      </c>
      <c r="P131" s="437">
        <f t="shared" si="45"/>
        <v>400</v>
      </c>
      <c r="Q131" s="437">
        <f t="shared" si="46"/>
        <v>390</v>
      </c>
      <c r="R131" s="53" t="s">
        <v>466</v>
      </c>
      <c r="S131" s="53" t="s">
        <v>467</v>
      </c>
      <c r="T131" s="165">
        <v>10</v>
      </c>
      <c r="U131" s="165">
        <v>390</v>
      </c>
      <c r="V131" s="144" t="s">
        <v>919</v>
      </c>
      <c r="W131" s="165" t="s">
        <v>933</v>
      </c>
    </row>
    <row r="132" spans="1:23" s="142" customFormat="1" ht="20.100000000000001" customHeight="1">
      <c r="A132" s="151">
        <f t="shared" si="47"/>
        <v>100</v>
      </c>
      <c r="B132" s="241" t="s">
        <v>193</v>
      </c>
      <c r="C132" s="369" t="s">
        <v>265</v>
      </c>
      <c r="D132" s="435" t="str">
        <f t="shared" si="36"/>
        <v>~380В</v>
      </c>
      <c r="E132" s="427" t="s">
        <v>468</v>
      </c>
      <c r="F132" s="297" t="s">
        <v>465</v>
      </c>
      <c r="G132" s="433" t="str">
        <f t="shared" si="37"/>
        <v>D</v>
      </c>
      <c r="H132" s="437">
        <f t="shared" si="38"/>
        <v>25</v>
      </c>
      <c r="I132" s="297">
        <f t="shared" si="39"/>
        <v>250</v>
      </c>
      <c r="J132" s="428" t="s">
        <v>930</v>
      </c>
      <c r="K132" s="149">
        <f t="shared" si="40"/>
        <v>500</v>
      </c>
      <c r="L132" s="438">
        <f t="shared" si="41"/>
        <v>0.39285714285714285</v>
      </c>
      <c r="M132" s="438">
        <f t="shared" si="42"/>
        <v>0.35483870967741937</v>
      </c>
      <c r="N132" s="438">
        <f t="shared" si="43"/>
        <v>0.36666666666666664</v>
      </c>
      <c r="O132" s="437">
        <f t="shared" si="44"/>
        <v>560</v>
      </c>
      <c r="P132" s="437">
        <f t="shared" si="45"/>
        <v>620</v>
      </c>
      <c r="Q132" s="437">
        <f t="shared" si="46"/>
        <v>600</v>
      </c>
      <c r="R132" s="53" t="s">
        <v>466</v>
      </c>
      <c r="S132" s="53" t="s">
        <v>467</v>
      </c>
      <c r="T132" s="165">
        <v>25</v>
      </c>
      <c r="U132" s="165">
        <v>600</v>
      </c>
      <c r="V132" s="144" t="s">
        <v>919</v>
      </c>
      <c r="W132" s="165" t="s">
        <v>933</v>
      </c>
    </row>
    <row r="133" spans="1:23" s="142" customFormat="1" ht="20.100000000000001" customHeight="1">
      <c r="A133" s="151">
        <f t="shared" si="47"/>
        <v>101</v>
      </c>
      <c r="B133" s="241" t="s">
        <v>193</v>
      </c>
      <c r="C133" s="369" t="s">
        <v>266</v>
      </c>
      <c r="D133" s="435" t="str">
        <f t="shared" si="36"/>
        <v>~380В</v>
      </c>
      <c r="E133" s="427" t="s">
        <v>468</v>
      </c>
      <c r="F133" s="297" t="s">
        <v>465</v>
      </c>
      <c r="G133" s="433" t="str">
        <f t="shared" si="37"/>
        <v>D</v>
      </c>
      <c r="H133" s="437">
        <f t="shared" si="38"/>
        <v>25</v>
      </c>
      <c r="I133" s="297">
        <f t="shared" si="39"/>
        <v>250</v>
      </c>
      <c r="J133" s="428" t="s">
        <v>930</v>
      </c>
      <c r="K133" s="149">
        <f t="shared" si="40"/>
        <v>500</v>
      </c>
      <c r="L133" s="438">
        <f t="shared" si="41"/>
        <v>0.4</v>
      </c>
      <c r="M133" s="438">
        <f t="shared" si="42"/>
        <v>0.36065573770491804</v>
      </c>
      <c r="N133" s="438">
        <f t="shared" si="43"/>
        <v>0.3728813559322034</v>
      </c>
      <c r="O133" s="437">
        <f t="shared" si="44"/>
        <v>550</v>
      </c>
      <c r="P133" s="437">
        <f t="shared" si="45"/>
        <v>610</v>
      </c>
      <c r="Q133" s="437">
        <f t="shared" si="46"/>
        <v>590</v>
      </c>
      <c r="R133" s="53" t="s">
        <v>466</v>
      </c>
      <c r="S133" s="53" t="s">
        <v>467</v>
      </c>
      <c r="T133" s="165">
        <v>25</v>
      </c>
      <c r="U133" s="165">
        <v>590</v>
      </c>
      <c r="V133" s="144" t="s">
        <v>919</v>
      </c>
      <c r="W133" s="165" t="s">
        <v>933</v>
      </c>
    </row>
    <row r="134" spans="1:23" s="142" customFormat="1" ht="20.100000000000001" customHeight="1">
      <c r="A134" s="151">
        <f t="shared" si="47"/>
        <v>102</v>
      </c>
      <c r="B134" s="241" t="s">
        <v>193</v>
      </c>
      <c r="C134" s="369" t="s">
        <v>267</v>
      </c>
      <c r="D134" s="435" t="str">
        <f t="shared" si="36"/>
        <v>~380В</v>
      </c>
      <c r="E134" s="427" t="s">
        <v>468</v>
      </c>
      <c r="F134" s="297" t="s">
        <v>465</v>
      </c>
      <c r="G134" s="433" t="str">
        <f t="shared" si="37"/>
        <v>D</v>
      </c>
      <c r="H134" s="437">
        <f t="shared" si="38"/>
        <v>10</v>
      </c>
      <c r="I134" s="297">
        <f t="shared" si="39"/>
        <v>100</v>
      </c>
      <c r="J134" s="428" t="s">
        <v>930</v>
      </c>
      <c r="K134" s="149">
        <f t="shared" si="40"/>
        <v>200</v>
      </c>
      <c r="L134" s="438">
        <f t="shared" si="41"/>
        <v>0.5</v>
      </c>
      <c r="M134" s="438">
        <f t="shared" si="42"/>
        <v>0.45833333333333331</v>
      </c>
      <c r="N134" s="438">
        <f t="shared" si="43"/>
        <v>0.46808510638297873</v>
      </c>
      <c r="O134" s="437">
        <f t="shared" si="44"/>
        <v>440</v>
      </c>
      <c r="P134" s="437">
        <f t="shared" si="45"/>
        <v>480</v>
      </c>
      <c r="Q134" s="437">
        <f t="shared" si="46"/>
        <v>470</v>
      </c>
      <c r="R134" s="53" t="s">
        <v>466</v>
      </c>
      <c r="S134" s="53" t="s">
        <v>467</v>
      </c>
      <c r="T134" s="165">
        <v>10</v>
      </c>
      <c r="U134" s="165">
        <v>470</v>
      </c>
      <c r="V134" s="144" t="s">
        <v>919</v>
      </c>
      <c r="W134" s="165" t="s">
        <v>933</v>
      </c>
    </row>
    <row r="135" spans="1:23" s="142" customFormat="1" ht="20.100000000000001" customHeight="1">
      <c r="A135" s="151">
        <f t="shared" si="47"/>
        <v>103</v>
      </c>
      <c r="B135" s="241" t="s">
        <v>193</v>
      </c>
      <c r="C135" s="369" t="s">
        <v>268</v>
      </c>
      <c r="D135" s="435" t="str">
        <f t="shared" si="36"/>
        <v>~380В</v>
      </c>
      <c r="E135" s="427" t="s">
        <v>468</v>
      </c>
      <c r="F135" s="297" t="s">
        <v>465</v>
      </c>
      <c r="G135" s="433" t="str">
        <f t="shared" si="37"/>
        <v>D</v>
      </c>
      <c r="H135" s="437">
        <f t="shared" si="38"/>
        <v>25</v>
      </c>
      <c r="I135" s="297">
        <f t="shared" si="39"/>
        <v>250</v>
      </c>
      <c r="J135" s="428" t="s">
        <v>930</v>
      </c>
      <c r="K135" s="149">
        <f t="shared" si="40"/>
        <v>500</v>
      </c>
      <c r="L135" s="438">
        <f t="shared" si="41"/>
        <v>0.38596491228070173</v>
      </c>
      <c r="M135" s="438">
        <f t="shared" si="42"/>
        <v>0.34920634920634919</v>
      </c>
      <c r="N135" s="438">
        <f t="shared" si="43"/>
        <v>0.36065573770491804</v>
      </c>
      <c r="O135" s="437">
        <f t="shared" si="44"/>
        <v>570</v>
      </c>
      <c r="P135" s="437">
        <f t="shared" si="45"/>
        <v>630</v>
      </c>
      <c r="Q135" s="437">
        <f t="shared" si="46"/>
        <v>610</v>
      </c>
      <c r="R135" s="53" t="s">
        <v>466</v>
      </c>
      <c r="S135" s="53" t="s">
        <v>467</v>
      </c>
      <c r="T135" s="165">
        <v>25</v>
      </c>
      <c r="U135" s="165">
        <v>610</v>
      </c>
      <c r="V135" s="144" t="s">
        <v>919</v>
      </c>
      <c r="W135" s="165" t="s">
        <v>933</v>
      </c>
    </row>
    <row r="136" spans="1:23" s="142" customFormat="1" ht="20.100000000000001" customHeight="1">
      <c r="A136" s="151">
        <f t="shared" si="47"/>
        <v>104</v>
      </c>
      <c r="B136" s="241" t="s">
        <v>193</v>
      </c>
      <c r="C136" s="369" t="s">
        <v>269</v>
      </c>
      <c r="D136" s="435" t="str">
        <f t="shared" si="36"/>
        <v>~380В</v>
      </c>
      <c r="E136" s="427" t="s">
        <v>468</v>
      </c>
      <c r="F136" s="297" t="s">
        <v>465</v>
      </c>
      <c r="G136" s="433" t="str">
        <f t="shared" si="37"/>
        <v>D</v>
      </c>
      <c r="H136" s="437">
        <f t="shared" si="38"/>
        <v>10</v>
      </c>
      <c r="I136" s="297">
        <f t="shared" si="39"/>
        <v>100</v>
      </c>
      <c r="J136" s="428" t="s">
        <v>930</v>
      </c>
      <c r="K136" s="149">
        <f t="shared" si="40"/>
        <v>200</v>
      </c>
      <c r="L136" s="438">
        <f t="shared" si="41"/>
        <v>0.45833333333333331</v>
      </c>
      <c r="M136" s="438">
        <f t="shared" si="42"/>
        <v>0.40740740740740738</v>
      </c>
      <c r="N136" s="438">
        <f t="shared" si="43"/>
        <v>0.42307692307692307</v>
      </c>
      <c r="O136" s="437">
        <f t="shared" si="44"/>
        <v>480</v>
      </c>
      <c r="P136" s="437">
        <f t="shared" si="45"/>
        <v>540</v>
      </c>
      <c r="Q136" s="437">
        <f t="shared" si="46"/>
        <v>520</v>
      </c>
      <c r="R136" s="53" t="s">
        <v>466</v>
      </c>
      <c r="S136" s="53" t="s">
        <v>467</v>
      </c>
      <c r="T136" s="165">
        <v>10</v>
      </c>
      <c r="U136" s="165">
        <v>520</v>
      </c>
      <c r="V136" s="144" t="s">
        <v>919</v>
      </c>
      <c r="W136" s="165" t="s">
        <v>933</v>
      </c>
    </row>
    <row r="137" spans="1:23" s="142" customFormat="1" ht="20.100000000000001" customHeight="1">
      <c r="A137" s="151">
        <f t="shared" si="47"/>
        <v>105</v>
      </c>
      <c r="B137" s="241" t="s">
        <v>193</v>
      </c>
      <c r="C137" s="369" t="s">
        <v>270</v>
      </c>
      <c r="D137" s="435" t="str">
        <f t="shared" si="36"/>
        <v>~380В</v>
      </c>
      <c r="E137" s="427" t="s">
        <v>468</v>
      </c>
      <c r="F137" s="297" t="s">
        <v>465</v>
      </c>
      <c r="G137" s="433" t="str">
        <f t="shared" si="37"/>
        <v>D</v>
      </c>
      <c r="H137" s="437">
        <f t="shared" si="38"/>
        <v>25</v>
      </c>
      <c r="I137" s="297">
        <f t="shared" si="39"/>
        <v>250</v>
      </c>
      <c r="J137" s="428" t="s">
        <v>930</v>
      </c>
      <c r="K137" s="149">
        <f t="shared" si="40"/>
        <v>500</v>
      </c>
      <c r="L137" s="438">
        <f t="shared" si="41"/>
        <v>0.3728813559322034</v>
      </c>
      <c r="M137" s="438">
        <f t="shared" si="42"/>
        <v>0.33846153846153848</v>
      </c>
      <c r="N137" s="438">
        <f t="shared" si="43"/>
        <v>0.34920634920634919</v>
      </c>
      <c r="O137" s="437">
        <f t="shared" si="44"/>
        <v>590</v>
      </c>
      <c r="P137" s="437">
        <f t="shared" si="45"/>
        <v>650</v>
      </c>
      <c r="Q137" s="437">
        <f t="shared" si="46"/>
        <v>630</v>
      </c>
      <c r="R137" s="53" t="s">
        <v>466</v>
      </c>
      <c r="S137" s="53" t="s">
        <v>467</v>
      </c>
      <c r="T137" s="165">
        <v>25</v>
      </c>
      <c r="U137" s="165">
        <v>630</v>
      </c>
      <c r="V137" s="144" t="s">
        <v>919</v>
      </c>
      <c r="W137" s="165" t="s">
        <v>933</v>
      </c>
    </row>
    <row r="138" spans="1:23" s="142" customFormat="1" ht="20.100000000000001" customHeight="1">
      <c r="A138" s="151">
        <f t="shared" si="47"/>
        <v>106</v>
      </c>
      <c r="B138" s="241" t="s">
        <v>193</v>
      </c>
      <c r="C138" s="369" t="s">
        <v>303</v>
      </c>
      <c r="D138" s="435" t="str">
        <f t="shared" si="36"/>
        <v>~380В</v>
      </c>
      <c r="E138" s="427" t="s">
        <v>468</v>
      </c>
      <c r="F138" s="297" t="s">
        <v>465</v>
      </c>
      <c r="G138" s="433" t="str">
        <f t="shared" si="37"/>
        <v>D</v>
      </c>
      <c r="H138" s="437">
        <f t="shared" si="38"/>
        <v>16</v>
      </c>
      <c r="I138" s="297">
        <f t="shared" si="39"/>
        <v>160</v>
      </c>
      <c r="J138" s="428" t="s">
        <v>930</v>
      </c>
      <c r="K138" s="149">
        <f t="shared" si="40"/>
        <v>320</v>
      </c>
      <c r="L138" s="438">
        <f t="shared" si="41"/>
        <v>0.40740740740740738</v>
      </c>
      <c r="M138" s="438">
        <f t="shared" si="42"/>
        <v>0.36666666666666664</v>
      </c>
      <c r="N138" s="438">
        <f t="shared" si="43"/>
        <v>0.37931034482758619</v>
      </c>
      <c r="O138" s="437">
        <f t="shared" si="44"/>
        <v>540</v>
      </c>
      <c r="P138" s="437">
        <f t="shared" si="45"/>
        <v>600</v>
      </c>
      <c r="Q138" s="437">
        <f t="shared" si="46"/>
        <v>580</v>
      </c>
      <c r="R138" s="53" t="s">
        <v>466</v>
      </c>
      <c r="S138" s="53" t="s">
        <v>467</v>
      </c>
      <c r="T138" s="165">
        <v>16</v>
      </c>
      <c r="U138" s="165">
        <v>580</v>
      </c>
      <c r="V138" s="144" t="s">
        <v>919</v>
      </c>
      <c r="W138" s="165" t="s">
        <v>933</v>
      </c>
    </row>
    <row r="139" spans="1:23" s="142" customFormat="1" ht="20.100000000000001" customHeight="1">
      <c r="A139" s="151">
        <f t="shared" si="47"/>
        <v>107</v>
      </c>
      <c r="B139" s="241" t="s">
        <v>193</v>
      </c>
      <c r="C139" s="369" t="s">
        <v>271</v>
      </c>
      <c r="D139" s="435" t="str">
        <f t="shared" si="36"/>
        <v>~380В</v>
      </c>
      <c r="E139" s="427" t="s">
        <v>468</v>
      </c>
      <c r="F139" s="297" t="s">
        <v>465</v>
      </c>
      <c r="G139" s="433" t="str">
        <f t="shared" si="37"/>
        <v>D</v>
      </c>
      <c r="H139" s="437">
        <f t="shared" si="38"/>
        <v>16</v>
      </c>
      <c r="I139" s="297">
        <f t="shared" si="39"/>
        <v>160</v>
      </c>
      <c r="J139" s="428" t="s">
        <v>930</v>
      </c>
      <c r="K139" s="149">
        <f t="shared" si="40"/>
        <v>320</v>
      </c>
      <c r="L139" s="438">
        <f t="shared" si="41"/>
        <v>0.43137254901960786</v>
      </c>
      <c r="M139" s="438">
        <f t="shared" si="42"/>
        <v>0.38596491228070173</v>
      </c>
      <c r="N139" s="438">
        <f t="shared" si="43"/>
        <v>0.4</v>
      </c>
      <c r="O139" s="437">
        <f t="shared" si="44"/>
        <v>510</v>
      </c>
      <c r="P139" s="437">
        <f t="shared" si="45"/>
        <v>570</v>
      </c>
      <c r="Q139" s="437">
        <f t="shared" si="46"/>
        <v>550</v>
      </c>
      <c r="R139" s="53" t="s">
        <v>466</v>
      </c>
      <c r="S139" s="53" t="s">
        <v>467</v>
      </c>
      <c r="T139" s="165">
        <v>16</v>
      </c>
      <c r="U139" s="165">
        <v>550</v>
      </c>
      <c r="V139" s="144" t="s">
        <v>919</v>
      </c>
      <c r="W139" s="165" t="s">
        <v>933</v>
      </c>
    </row>
    <row r="140" spans="1:23" s="142" customFormat="1" ht="20.100000000000001" customHeight="1">
      <c r="A140" s="151">
        <f t="shared" si="47"/>
        <v>108</v>
      </c>
      <c r="B140" s="241" t="s">
        <v>193</v>
      </c>
      <c r="C140" s="369" t="s">
        <v>272</v>
      </c>
      <c r="D140" s="435" t="str">
        <f t="shared" si="36"/>
        <v>~380В</v>
      </c>
      <c r="E140" s="427" t="s">
        <v>468</v>
      </c>
      <c r="F140" s="297" t="s">
        <v>465</v>
      </c>
      <c r="G140" s="433" t="str">
        <f t="shared" si="37"/>
        <v>D</v>
      </c>
      <c r="H140" s="437">
        <f t="shared" si="38"/>
        <v>10</v>
      </c>
      <c r="I140" s="297">
        <f t="shared" si="39"/>
        <v>100</v>
      </c>
      <c r="J140" s="428" t="s">
        <v>930</v>
      </c>
      <c r="K140" s="149">
        <f t="shared" si="40"/>
        <v>200</v>
      </c>
      <c r="L140" s="438">
        <f t="shared" si="41"/>
        <v>0.61111111111111116</v>
      </c>
      <c r="M140" s="438">
        <f t="shared" si="42"/>
        <v>0.55000000000000004</v>
      </c>
      <c r="N140" s="438">
        <f t="shared" si="43"/>
        <v>0.5641025641025641</v>
      </c>
      <c r="O140" s="437">
        <f t="shared" si="44"/>
        <v>360</v>
      </c>
      <c r="P140" s="437">
        <f t="shared" si="45"/>
        <v>400</v>
      </c>
      <c r="Q140" s="437">
        <f t="shared" si="46"/>
        <v>390</v>
      </c>
      <c r="R140" s="53" t="s">
        <v>466</v>
      </c>
      <c r="S140" s="53" t="s">
        <v>467</v>
      </c>
      <c r="T140" s="165">
        <v>10</v>
      </c>
      <c r="U140" s="165">
        <v>390</v>
      </c>
      <c r="V140" s="144" t="s">
        <v>919</v>
      </c>
      <c r="W140" s="165" t="s">
        <v>933</v>
      </c>
    </row>
    <row r="141" spans="1:23" s="142" customFormat="1" ht="20.100000000000001" customHeight="1">
      <c r="A141" s="151">
        <f t="shared" si="47"/>
        <v>109</v>
      </c>
      <c r="B141" s="241" t="s">
        <v>193</v>
      </c>
      <c r="C141" s="369" t="s">
        <v>304</v>
      </c>
      <c r="D141" s="435" t="str">
        <f t="shared" si="36"/>
        <v>~380В</v>
      </c>
      <c r="E141" s="427" t="s">
        <v>468</v>
      </c>
      <c r="F141" s="297" t="s">
        <v>465</v>
      </c>
      <c r="G141" s="433" t="str">
        <f t="shared" si="37"/>
        <v>С</v>
      </c>
      <c r="H141" s="437">
        <f t="shared" si="38"/>
        <v>10</v>
      </c>
      <c r="I141" s="297">
        <f t="shared" si="39"/>
        <v>50</v>
      </c>
      <c r="J141" s="428" t="s">
        <v>930</v>
      </c>
      <c r="K141" s="149">
        <f t="shared" si="40"/>
        <v>100</v>
      </c>
      <c r="L141" s="438">
        <f t="shared" si="41"/>
        <v>0.62857142857142856</v>
      </c>
      <c r="M141" s="438">
        <f t="shared" si="42"/>
        <v>0.5641025641025641</v>
      </c>
      <c r="N141" s="438">
        <f t="shared" si="43"/>
        <v>0.57894736842105265</v>
      </c>
      <c r="O141" s="437">
        <f t="shared" si="44"/>
        <v>350</v>
      </c>
      <c r="P141" s="437">
        <f t="shared" si="45"/>
        <v>390</v>
      </c>
      <c r="Q141" s="437">
        <f t="shared" si="46"/>
        <v>380</v>
      </c>
      <c r="R141" s="53" t="s">
        <v>469</v>
      </c>
      <c r="S141" s="53" t="s">
        <v>467</v>
      </c>
      <c r="T141" s="165">
        <v>10</v>
      </c>
      <c r="U141" s="165">
        <v>380</v>
      </c>
      <c r="V141" s="144" t="s">
        <v>919</v>
      </c>
      <c r="W141" s="165" t="s">
        <v>927</v>
      </c>
    </row>
    <row r="142" spans="1:23" s="142" customFormat="1" ht="20.100000000000001" customHeight="1">
      <c r="A142" s="151">
        <f t="shared" si="47"/>
        <v>110</v>
      </c>
      <c r="B142" s="241" t="s">
        <v>193</v>
      </c>
      <c r="C142" s="369" t="s">
        <v>273</v>
      </c>
      <c r="D142" s="435" t="str">
        <f t="shared" si="36"/>
        <v>~380В</v>
      </c>
      <c r="E142" s="427" t="s">
        <v>468</v>
      </c>
      <c r="F142" s="297" t="s">
        <v>465</v>
      </c>
      <c r="G142" s="433" t="str">
        <f t="shared" si="37"/>
        <v>С</v>
      </c>
      <c r="H142" s="437">
        <f t="shared" si="38"/>
        <v>10</v>
      </c>
      <c r="I142" s="297">
        <f t="shared" si="39"/>
        <v>50</v>
      </c>
      <c r="J142" s="428" t="s">
        <v>930</v>
      </c>
      <c r="K142" s="149">
        <f t="shared" si="40"/>
        <v>100</v>
      </c>
      <c r="L142" s="438">
        <f t="shared" si="41"/>
        <v>0.6470588235294118</v>
      </c>
      <c r="M142" s="438">
        <f t="shared" si="42"/>
        <v>0.57894736842105265</v>
      </c>
      <c r="N142" s="438">
        <f t="shared" si="43"/>
        <v>0.59459459459459463</v>
      </c>
      <c r="O142" s="437">
        <f t="shared" si="44"/>
        <v>340</v>
      </c>
      <c r="P142" s="437">
        <f t="shared" si="45"/>
        <v>380</v>
      </c>
      <c r="Q142" s="437">
        <f t="shared" si="46"/>
        <v>370</v>
      </c>
      <c r="R142" s="53" t="s">
        <v>469</v>
      </c>
      <c r="S142" s="53" t="s">
        <v>467</v>
      </c>
      <c r="T142" s="165">
        <v>10</v>
      </c>
      <c r="U142" s="165">
        <v>370</v>
      </c>
      <c r="V142" s="144" t="s">
        <v>919</v>
      </c>
      <c r="W142" s="165" t="s">
        <v>927</v>
      </c>
    </row>
    <row r="143" spans="1:23" s="142" customFormat="1" ht="20.100000000000001" customHeight="1">
      <c r="A143" s="151">
        <f t="shared" si="47"/>
        <v>111</v>
      </c>
      <c r="B143" s="241" t="s">
        <v>193</v>
      </c>
      <c r="C143" s="369" t="s">
        <v>305</v>
      </c>
      <c r="D143" s="435" t="str">
        <f t="shared" si="36"/>
        <v>~380В</v>
      </c>
      <c r="E143" s="427" t="s">
        <v>468</v>
      </c>
      <c r="F143" s="297" t="s">
        <v>465</v>
      </c>
      <c r="G143" s="433" t="str">
        <f t="shared" si="37"/>
        <v>С</v>
      </c>
      <c r="H143" s="437">
        <f t="shared" si="38"/>
        <v>10</v>
      </c>
      <c r="I143" s="297">
        <f t="shared" si="39"/>
        <v>50</v>
      </c>
      <c r="J143" s="428" t="s">
        <v>930</v>
      </c>
      <c r="K143" s="149">
        <f t="shared" si="40"/>
        <v>100</v>
      </c>
      <c r="L143" s="438">
        <f t="shared" si="41"/>
        <v>0.66666666666666663</v>
      </c>
      <c r="M143" s="438">
        <f t="shared" si="42"/>
        <v>0.59459459459459463</v>
      </c>
      <c r="N143" s="438">
        <f t="shared" si="43"/>
        <v>0.61111111111111116</v>
      </c>
      <c r="O143" s="437">
        <f t="shared" si="44"/>
        <v>330</v>
      </c>
      <c r="P143" s="437">
        <f t="shared" si="45"/>
        <v>370</v>
      </c>
      <c r="Q143" s="437">
        <f t="shared" si="46"/>
        <v>360</v>
      </c>
      <c r="R143" s="53" t="s">
        <v>469</v>
      </c>
      <c r="S143" s="53" t="s">
        <v>467</v>
      </c>
      <c r="T143" s="165">
        <v>10</v>
      </c>
      <c r="U143" s="165">
        <v>360</v>
      </c>
      <c r="V143" s="144" t="s">
        <v>919</v>
      </c>
      <c r="W143" s="165" t="s">
        <v>927</v>
      </c>
    </row>
    <row r="144" spans="1:23" s="142" customFormat="1" ht="20.100000000000001" customHeight="1">
      <c r="A144" s="151">
        <f t="shared" si="47"/>
        <v>112</v>
      </c>
      <c r="B144" s="241" t="s">
        <v>193</v>
      </c>
      <c r="C144" s="369" t="s">
        <v>306</v>
      </c>
      <c r="D144" s="435" t="str">
        <f t="shared" si="36"/>
        <v>~380В</v>
      </c>
      <c r="E144" s="427" t="s">
        <v>468</v>
      </c>
      <c r="F144" s="297" t="s">
        <v>465</v>
      </c>
      <c r="G144" s="433" t="str">
        <f t="shared" si="37"/>
        <v>С</v>
      </c>
      <c r="H144" s="437">
        <f t="shared" si="38"/>
        <v>10</v>
      </c>
      <c r="I144" s="297">
        <f t="shared" si="39"/>
        <v>50</v>
      </c>
      <c r="J144" s="428" t="s">
        <v>930</v>
      </c>
      <c r="K144" s="149">
        <f t="shared" si="40"/>
        <v>100</v>
      </c>
      <c r="L144" s="438">
        <f t="shared" si="41"/>
        <v>0.6875</v>
      </c>
      <c r="M144" s="438">
        <f t="shared" si="42"/>
        <v>0.61111111111111116</v>
      </c>
      <c r="N144" s="438">
        <f t="shared" si="43"/>
        <v>0.62857142857142856</v>
      </c>
      <c r="O144" s="437">
        <f t="shared" si="44"/>
        <v>320</v>
      </c>
      <c r="P144" s="437">
        <f t="shared" si="45"/>
        <v>360</v>
      </c>
      <c r="Q144" s="437">
        <f t="shared" si="46"/>
        <v>350</v>
      </c>
      <c r="R144" s="53" t="s">
        <v>469</v>
      </c>
      <c r="S144" s="53" t="s">
        <v>467</v>
      </c>
      <c r="T144" s="165">
        <v>10</v>
      </c>
      <c r="U144" s="165">
        <v>350</v>
      </c>
      <c r="V144" s="144" t="s">
        <v>919</v>
      </c>
      <c r="W144" s="165" t="s">
        <v>927</v>
      </c>
    </row>
    <row r="145" spans="1:23" s="142" customFormat="1" ht="20.100000000000001" customHeight="1">
      <c r="A145" s="722" t="str">
        <f ca="1">'Протокол №503-3'!A357</f>
        <v>ВРУ-4.3 (жильё/сек.3)</v>
      </c>
      <c r="B145" s="723"/>
      <c r="C145" s="723"/>
      <c r="D145" s="723"/>
      <c r="E145" s="723"/>
      <c r="F145" s="723"/>
      <c r="G145" s="723"/>
      <c r="H145" s="723"/>
      <c r="I145" s="723"/>
      <c r="J145" s="723"/>
      <c r="K145" s="723"/>
      <c r="L145" s="723"/>
      <c r="M145" s="723"/>
      <c r="N145" s="723"/>
      <c r="O145" s="723"/>
      <c r="P145" s="723"/>
      <c r="Q145" s="723"/>
      <c r="R145" s="723"/>
      <c r="S145" s="724"/>
      <c r="T145" s="165">
        <v>16</v>
      </c>
      <c r="U145" s="165">
        <v>100</v>
      </c>
      <c r="V145" s="133"/>
      <c r="W145" s="165" t="s">
        <v>927</v>
      </c>
    </row>
    <row r="146" spans="1:23" s="142" customFormat="1" ht="20.100000000000001" customHeight="1">
      <c r="A146" s="722" t="str">
        <f ca="1">'Протокол №503-3'!A358</f>
        <v>ВП-1</v>
      </c>
      <c r="B146" s="723"/>
      <c r="C146" s="723"/>
      <c r="D146" s="723"/>
      <c r="E146" s="723"/>
      <c r="F146" s="723"/>
      <c r="G146" s="723"/>
      <c r="H146" s="723"/>
      <c r="I146" s="723"/>
      <c r="J146" s="723"/>
      <c r="K146" s="723"/>
      <c r="L146" s="723"/>
      <c r="M146" s="723"/>
      <c r="N146" s="723"/>
      <c r="O146" s="723"/>
      <c r="P146" s="723"/>
      <c r="Q146" s="723"/>
      <c r="R146" s="723"/>
      <c r="S146" s="724"/>
      <c r="T146" s="165"/>
      <c r="U146" s="165"/>
      <c r="V146" s="133"/>
      <c r="W146" s="165"/>
    </row>
    <row r="147" spans="1:23" s="142" customFormat="1" ht="20.100000000000001" customHeight="1">
      <c r="A147" s="151">
        <v>113</v>
      </c>
      <c r="B147" s="241" t="s">
        <v>193</v>
      </c>
      <c r="C147" s="369" t="s">
        <v>194</v>
      </c>
      <c r="D147" s="435" t="str">
        <f>IF(V147="АВС","~380В","~220В")</f>
        <v>~380В</v>
      </c>
      <c r="E147" s="427" t="s">
        <v>464</v>
      </c>
      <c r="F147" s="461" t="s">
        <v>465</v>
      </c>
      <c r="G147" s="468"/>
      <c r="H147" s="437">
        <f>T147</f>
        <v>200</v>
      </c>
      <c r="I147" s="297">
        <v>1600</v>
      </c>
      <c r="J147" s="428" t="s">
        <v>930</v>
      </c>
      <c r="K147" s="149">
        <v>2400</v>
      </c>
      <c r="L147" s="438">
        <f>IF(OR(V147="В",V147="С"),"-",220/O147)</f>
        <v>8.0882352941176475E-2</v>
      </c>
      <c r="M147" s="438">
        <f>IF(OR(V147="А",V147="С"),"-",220/P147)</f>
        <v>7.3089700996677748E-2</v>
      </c>
      <c r="N147" s="438">
        <f>IF(OR(V147="А",V147="В"),"-",220/Q147)</f>
        <v>7.586206896551724E-2</v>
      </c>
      <c r="O147" s="437">
        <f>IF(OR(V147="В",V147="С"),"-",TRUNC((U147-U147*6/100)/10,0)*10)</f>
        <v>2720</v>
      </c>
      <c r="P147" s="437">
        <f>IF(OR(V147="А",V147="С"),"-",TRUNC((U147+U147*4/100)/10,0)*10)</f>
        <v>3010</v>
      </c>
      <c r="Q147" s="437">
        <f>IF(OR(V147="А",V147="В"),"-",TRUNC(U147/10,0)*10)</f>
        <v>2900</v>
      </c>
      <c r="R147" s="53" t="s">
        <v>466</v>
      </c>
      <c r="S147" s="53" t="s">
        <v>467</v>
      </c>
      <c r="T147" s="165">
        <v>200</v>
      </c>
      <c r="U147" s="165">
        <v>2900</v>
      </c>
      <c r="V147" s="144" t="s">
        <v>919</v>
      </c>
      <c r="W147" s="165" t="s">
        <v>927</v>
      </c>
    </row>
    <row r="148" spans="1:23" s="142" customFormat="1" ht="20.100000000000001" customHeight="1">
      <c r="A148" s="722" t="str">
        <f ca="1">'Протокол №503-3'!A367</f>
        <v>РП-1/2</v>
      </c>
      <c r="B148" s="723"/>
      <c r="C148" s="723"/>
      <c r="D148" s="723"/>
      <c r="E148" s="723"/>
      <c r="F148" s="723"/>
      <c r="G148" s="723"/>
      <c r="H148" s="723"/>
      <c r="I148" s="723"/>
      <c r="J148" s="723"/>
      <c r="K148" s="723"/>
      <c r="L148" s="723"/>
      <c r="M148" s="723"/>
      <c r="N148" s="723"/>
      <c r="O148" s="723"/>
      <c r="P148" s="723"/>
      <c r="Q148" s="723"/>
      <c r="R148" s="723"/>
      <c r="S148" s="724"/>
      <c r="T148" s="165"/>
      <c r="U148" s="165"/>
      <c r="V148" s="133"/>
      <c r="W148" s="165"/>
    </row>
    <row r="149" spans="1:23" s="142" customFormat="1" ht="20.100000000000001" customHeight="1">
      <c r="A149" s="151">
        <v>114</v>
      </c>
      <c r="B149" s="241" t="s">
        <v>193</v>
      </c>
      <c r="C149" s="369" t="s">
        <v>215</v>
      </c>
      <c r="D149" s="435" t="str">
        <f>IF(V149="АВС","~380В","~220В")</f>
        <v>~380В</v>
      </c>
      <c r="E149" s="427" t="s">
        <v>464</v>
      </c>
      <c r="F149" s="297" t="s">
        <v>465</v>
      </c>
      <c r="G149" s="433" t="str">
        <f>W149</f>
        <v>С</v>
      </c>
      <c r="H149" s="437">
        <f>T149</f>
        <v>160</v>
      </c>
      <c r="I149" s="297">
        <v>1280</v>
      </c>
      <c r="J149" s="428" t="s">
        <v>930</v>
      </c>
      <c r="K149" s="149">
        <v>1920</v>
      </c>
      <c r="L149" s="438">
        <f>IF(OR(V149="В",V149="С"),"-",220/O149)</f>
        <v>7.560137457044673E-2</v>
      </c>
      <c r="M149" s="438">
        <f>IF(OR(V149="А",V149="С"),"-",220/P149)</f>
        <v>6.8322981366459631E-2</v>
      </c>
      <c r="N149" s="438">
        <f>IF(OR(V149="А",V149="В"),"-",220/Q149)</f>
        <v>7.0967741935483872E-2</v>
      </c>
      <c r="O149" s="437">
        <f>IF(OR(V149="В",V149="С"),"-",TRUNC((U149-U149*6/100)/10,0)*10)</f>
        <v>2910</v>
      </c>
      <c r="P149" s="437">
        <f>IF(OR(V149="А",V149="С"),"-",TRUNC((U149+U149*4/100)/10,0)*10)</f>
        <v>3220</v>
      </c>
      <c r="Q149" s="437">
        <f>IF(OR(V149="А",V149="В"),"-",TRUNC(U149/10,0)*10)</f>
        <v>3100</v>
      </c>
      <c r="R149" s="53" t="s">
        <v>466</v>
      </c>
      <c r="S149" s="53" t="s">
        <v>467</v>
      </c>
      <c r="T149" s="165">
        <v>160</v>
      </c>
      <c r="U149" s="165">
        <v>3100</v>
      </c>
      <c r="V149" s="144" t="s">
        <v>919</v>
      </c>
      <c r="W149" s="165" t="s">
        <v>927</v>
      </c>
    </row>
    <row r="150" spans="1:23" s="142" customFormat="1" ht="20.100000000000001" customHeight="1">
      <c r="A150" s="151">
        <f ca="1">A149+1</f>
        <v>115</v>
      </c>
      <c r="B150" s="241" t="s">
        <v>193</v>
      </c>
      <c r="C150" s="369" t="s">
        <v>301</v>
      </c>
      <c r="D150" s="435" t="str">
        <f>IF(V150="АВС","~380В","~220В")</f>
        <v>~380В</v>
      </c>
      <c r="E150" s="427" t="s">
        <v>464</v>
      </c>
      <c r="F150" s="297" t="s">
        <v>465</v>
      </c>
      <c r="G150" s="433" t="str">
        <f>W150</f>
        <v>С</v>
      </c>
      <c r="H150" s="437">
        <f>T150</f>
        <v>160</v>
      </c>
      <c r="I150" s="297">
        <v>1280</v>
      </c>
      <c r="J150" s="428" t="s">
        <v>930</v>
      </c>
      <c r="K150" s="149">
        <v>1920</v>
      </c>
      <c r="L150" s="438">
        <f>IF(OR(V150="В",V150="С"),"-",220/O150)</f>
        <v>9.7777777777777783E-2</v>
      </c>
      <c r="M150" s="438">
        <f>IF(OR(V150="А",V150="С"),"-",220/P150)</f>
        <v>8.8353413654618476E-2</v>
      </c>
      <c r="N150" s="438">
        <f>IF(OR(V150="А",V150="В"),"-",220/Q150)</f>
        <v>9.166666666666666E-2</v>
      </c>
      <c r="O150" s="437">
        <f>IF(OR(V150="В",V150="С"),"-",TRUNC((U150-U150*6/100)/10,0)*10)</f>
        <v>2250</v>
      </c>
      <c r="P150" s="437">
        <f>IF(OR(V150="А",V150="С"),"-",TRUNC((U150+U150*4/100)/10,0)*10)</f>
        <v>2490</v>
      </c>
      <c r="Q150" s="437">
        <f>IF(OR(V150="А",V150="В"),"-",TRUNC(U150/10,0)*10)</f>
        <v>2400</v>
      </c>
      <c r="R150" s="53" t="s">
        <v>466</v>
      </c>
      <c r="S150" s="53" t="s">
        <v>467</v>
      </c>
      <c r="T150" s="165">
        <v>160</v>
      </c>
      <c r="U150" s="165">
        <v>2400</v>
      </c>
      <c r="V150" s="144" t="s">
        <v>919</v>
      </c>
      <c r="W150" s="165" t="s">
        <v>927</v>
      </c>
    </row>
    <row r="151" spans="1:23" s="142" customFormat="1" ht="20.100000000000001" customHeight="1">
      <c r="A151" s="722" t="str">
        <f ca="1">'Протокол №503-3'!A370</f>
        <v>РП-3</v>
      </c>
      <c r="B151" s="723"/>
      <c r="C151" s="723"/>
      <c r="D151" s="723"/>
      <c r="E151" s="723"/>
      <c r="F151" s="723"/>
      <c r="G151" s="723"/>
      <c r="H151" s="723"/>
      <c r="I151" s="723"/>
      <c r="J151" s="723"/>
      <c r="K151" s="723"/>
      <c r="L151" s="723"/>
      <c r="M151" s="723"/>
      <c r="N151" s="723"/>
      <c r="O151" s="723"/>
      <c r="P151" s="723"/>
      <c r="Q151" s="723"/>
      <c r="R151" s="723"/>
      <c r="S151" s="724"/>
      <c r="T151" s="165"/>
      <c r="U151" s="165"/>
      <c r="V151" s="133"/>
      <c r="W151" s="165"/>
    </row>
    <row r="152" spans="1:23" s="142" customFormat="1" ht="20.100000000000001" customHeight="1">
      <c r="A152" s="151">
        <v>116</v>
      </c>
      <c r="B152" s="241" t="s">
        <v>193</v>
      </c>
      <c r="C152" s="369" t="s">
        <v>217</v>
      </c>
      <c r="D152" s="435" t="str">
        <f t="shared" ref="D152:D165" si="48">IF(V152="АВС","~380В","~220В")</f>
        <v>~220В</v>
      </c>
      <c r="E152" s="427" t="s">
        <v>468</v>
      </c>
      <c r="F152" s="297" t="s">
        <v>465</v>
      </c>
      <c r="G152" s="433" t="str">
        <f t="shared" ref="G152:G165" si="49">W152</f>
        <v>С</v>
      </c>
      <c r="H152" s="437">
        <f t="shared" ref="H152:H165" si="50">T152</f>
        <v>10</v>
      </c>
      <c r="I152" s="297">
        <f t="shared" ref="I152:I165" si="51">IF(W152="В",T152*3,IF(W152="С",T152*5,T152*10))</f>
        <v>50</v>
      </c>
      <c r="J152" s="428" t="s">
        <v>930</v>
      </c>
      <c r="K152" s="149">
        <f t="shared" ref="K152:K165" si="52">IF(W152="В",T152*5,IF(W152="С",T152*10,T152*20))</f>
        <v>100</v>
      </c>
      <c r="L152" s="438">
        <f t="shared" ref="L152:L165" si="53">IF(OR(V152="В",V152="С"),"-",220/O152)</f>
        <v>1</v>
      </c>
      <c r="M152" s="438" t="str">
        <f t="shared" ref="M152:M165" si="54">IF(OR(V152="А",V152="С"),"-",220/P152)</f>
        <v>-</v>
      </c>
      <c r="N152" s="438" t="str">
        <f t="shared" ref="N152:N165" si="55">IF(OR(V152="А",V152="В"),"-",220/Q152)</f>
        <v>-</v>
      </c>
      <c r="O152" s="437">
        <f t="shared" ref="O152:O165" si="56">IF(OR(V152="В",V152="С"),"-",TRUNC((U152-U152*6/100)/10,0)*10)</f>
        <v>220</v>
      </c>
      <c r="P152" s="437" t="str">
        <f t="shared" ref="P152:P165" si="57">IF(OR(V152="А",V152="С"),"-",TRUNC((U152+U152*4/100)/10,0)*10)</f>
        <v>-</v>
      </c>
      <c r="Q152" s="437" t="str">
        <f t="shared" ref="Q152:Q165" si="58">IF(OR(V152="А",V152="В"),"-",TRUNC(U152/10,0)*10)</f>
        <v>-</v>
      </c>
      <c r="R152" s="53" t="s">
        <v>469</v>
      </c>
      <c r="S152" s="53" t="s">
        <v>467</v>
      </c>
      <c r="T152" s="165">
        <v>10</v>
      </c>
      <c r="U152" s="165">
        <v>240</v>
      </c>
      <c r="V152" s="144" t="s">
        <v>926</v>
      </c>
      <c r="W152" s="165" t="s">
        <v>927</v>
      </c>
    </row>
    <row r="153" spans="1:23" s="142" customFormat="1" ht="20.100000000000001" customHeight="1">
      <c r="A153" s="151">
        <f t="shared" ref="A153:A165" si="59">A152+1</f>
        <v>117</v>
      </c>
      <c r="B153" s="241" t="s">
        <v>193</v>
      </c>
      <c r="C153" s="369" t="s">
        <v>219</v>
      </c>
      <c r="D153" s="435" t="str">
        <f t="shared" si="48"/>
        <v>~220В</v>
      </c>
      <c r="E153" s="427" t="s">
        <v>468</v>
      </c>
      <c r="F153" s="297" t="s">
        <v>465</v>
      </c>
      <c r="G153" s="433" t="str">
        <f t="shared" si="49"/>
        <v>С</v>
      </c>
      <c r="H153" s="437">
        <f t="shared" si="50"/>
        <v>10</v>
      </c>
      <c r="I153" s="297">
        <f t="shared" si="51"/>
        <v>50</v>
      </c>
      <c r="J153" s="428" t="s">
        <v>930</v>
      </c>
      <c r="K153" s="149">
        <f t="shared" si="52"/>
        <v>100</v>
      </c>
      <c r="L153" s="438" t="str">
        <f t="shared" si="53"/>
        <v>-</v>
      </c>
      <c r="M153" s="438">
        <f t="shared" si="54"/>
        <v>0.88</v>
      </c>
      <c r="N153" s="438" t="str">
        <f t="shared" si="55"/>
        <v>-</v>
      </c>
      <c r="O153" s="437" t="str">
        <f t="shared" si="56"/>
        <v>-</v>
      </c>
      <c r="P153" s="437">
        <f t="shared" si="57"/>
        <v>250</v>
      </c>
      <c r="Q153" s="437" t="str">
        <f t="shared" si="58"/>
        <v>-</v>
      </c>
      <c r="R153" s="53" t="s">
        <v>469</v>
      </c>
      <c r="S153" s="53" t="s">
        <v>467</v>
      </c>
      <c r="T153" s="165">
        <v>10</v>
      </c>
      <c r="U153" s="165">
        <v>245</v>
      </c>
      <c r="V153" s="144" t="s">
        <v>920</v>
      </c>
      <c r="W153" s="165" t="s">
        <v>927</v>
      </c>
    </row>
    <row r="154" spans="1:23" s="142" customFormat="1" ht="20.100000000000001" customHeight="1">
      <c r="A154" s="151">
        <f t="shared" si="59"/>
        <v>118</v>
      </c>
      <c r="B154" s="241" t="s">
        <v>193</v>
      </c>
      <c r="C154" s="369" t="s">
        <v>220</v>
      </c>
      <c r="D154" s="435" t="str">
        <f t="shared" si="48"/>
        <v>~220В</v>
      </c>
      <c r="E154" s="427" t="s">
        <v>468</v>
      </c>
      <c r="F154" s="297" t="s">
        <v>465</v>
      </c>
      <c r="G154" s="433" t="str">
        <f t="shared" si="49"/>
        <v>С</v>
      </c>
      <c r="H154" s="437">
        <f t="shared" si="50"/>
        <v>10</v>
      </c>
      <c r="I154" s="297">
        <f t="shared" si="51"/>
        <v>50</v>
      </c>
      <c r="J154" s="428" t="s">
        <v>930</v>
      </c>
      <c r="K154" s="149">
        <f t="shared" si="52"/>
        <v>100</v>
      </c>
      <c r="L154" s="438" t="str">
        <f t="shared" si="53"/>
        <v>-</v>
      </c>
      <c r="M154" s="438" t="str">
        <f t="shared" si="54"/>
        <v>-</v>
      </c>
      <c r="N154" s="438">
        <f t="shared" si="55"/>
        <v>0.88</v>
      </c>
      <c r="O154" s="437" t="str">
        <f t="shared" si="56"/>
        <v>-</v>
      </c>
      <c r="P154" s="437" t="str">
        <f t="shared" si="57"/>
        <v>-</v>
      </c>
      <c r="Q154" s="437">
        <f t="shared" si="58"/>
        <v>250</v>
      </c>
      <c r="R154" s="53" t="s">
        <v>469</v>
      </c>
      <c r="S154" s="53" t="s">
        <v>467</v>
      </c>
      <c r="T154" s="165">
        <v>10</v>
      </c>
      <c r="U154" s="165">
        <v>250</v>
      </c>
      <c r="V154" s="144" t="s">
        <v>927</v>
      </c>
      <c r="W154" s="165" t="s">
        <v>927</v>
      </c>
    </row>
    <row r="155" spans="1:23" s="142" customFormat="1" ht="20.100000000000001" customHeight="1">
      <c r="A155" s="151">
        <f t="shared" si="59"/>
        <v>119</v>
      </c>
      <c r="B155" s="241" t="s">
        <v>193</v>
      </c>
      <c r="C155" s="369" t="s">
        <v>221</v>
      </c>
      <c r="D155" s="435" t="str">
        <f t="shared" si="48"/>
        <v>~220В</v>
      </c>
      <c r="E155" s="427" t="s">
        <v>468</v>
      </c>
      <c r="F155" s="297" t="s">
        <v>465</v>
      </c>
      <c r="G155" s="433" t="str">
        <f t="shared" si="49"/>
        <v>С</v>
      </c>
      <c r="H155" s="437">
        <f t="shared" si="50"/>
        <v>10</v>
      </c>
      <c r="I155" s="297">
        <f t="shared" si="51"/>
        <v>50</v>
      </c>
      <c r="J155" s="428" t="s">
        <v>930</v>
      </c>
      <c r="K155" s="149">
        <f t="shared" si="52"/>
        <v>100</v>
      </c>
      <c r="L155" s="438">
        <f t="shared" si="53"/>
        <v>0.95652173913043481</v>
      </c>
      <c r="M155" s="438" t="str">
        <f t="shared" si="54"/>
        <v>-</v>
      </c>
      <c r="N155" s="438" t="str">
        <f t="shared" si="55"/>
        <v>-</v>
      </c>
      <c r="O155" s="437">
        <f t="shared" si="56"/>
        <v>230</v>
      </c>
      <c r="P155" s="437" t="str">
        <f t="shared" si="57"/>
        <v>-</v>
      </c>
      <c r="Q155" s="437" t="str">
        <f t="shared" si="58"/>
        <v>-</v>
      </c>
      <c r="R155" s="53" t="s">
        <v>469</v>
      </c>
      <c r="S155" s="53" t="s">
        <v>467</v>
      </c>
      <c r="T155" s="165">
        <v>10</v>
      </c>
      <c r="U155" s="165">
        <v>255</v>
      </c>
      <c r="V155" s="144" t="s">
        <v>926</v>
      </c>
      <c r="W155" s="165" t="s">
        <v>927</v>
      </c>
    </row>
    <row r="156" spans="1:23" s="142" customFormat="1" ht="20.100000000000001" customHeight="1">
      <c r="A156" s="151">
        <f t="shared" si="59"/>
        <v>120</v>
      </c>
      <c r="B156" s="241" t="s">
        <v>193</v>
      </c>
      <c r="C156" s="369" t="s">
        <v>223</v>
      </c>
      <c r="D156" s="435" t="str">
        <f t="shared" si="48"/>
        <v>~220В</v>
      </c>
      <c r="E156" s="427" t="s">
        <v>468</v>
      </c>
      <c r="F156" s="297" t="s">
        <v>465</v>
      </c>
      <c r="G156" s="433" t="str">
        <f t="shared" si="49"/>
        <v>С</v>
      </c>
      <c r="H156" s="437">
        <f t="shared" si="50"/>
        <v>10</v>
      </c>
      <c r="I156" s="297">
        <f t="shared" si="51"/>
        <v>50</v>
      </c>
      <c r="J156" s="428" t="s">
        <v>930</v>
      </c>
      <c r="K156" s="149">
        <f t="shared" si="52"/>
        <v>100</v>
      </c>
      <c r="L156" s="438" t="str">
        <f t="shared" si="53"/>
        <v>-</v>
      </c>
      <c r="M156" s="438">
        <f t="shared" si="54"/>
        <v>0.81481481481481477</v>
      </c>
      <c r="N156" s="438" t="str">
        <f t="shared" si="55"/>
        <v>-</v>
      </c>
      <c r="O156" s="437" t="str">
        <f t="shared" si="56"/>
        <v>-</v>
      </c>
      <c r="P156" s="437">
        <f t="shared" si="57"/>
        <v>270</v>
      </c>
      <c r="Q156" s="437" t="str">
        <f t="shared" si="58"/>
        <v>-</v>
      </c>
      <c r="R156" s="53" t="s">
        <v>469</v>
      </c>
      <c r="S156" s="53" t="s">
        <v>467</v>
      </c>
      <c r="T156" s="165">
        <v>10</v>
      </c>
      <c r="U156" s="165">
        <v>260</v>
      </c>
      <c r="V156" s="144" t="s">
        <v>920</v>
      </c>
      <c r="W156" s="165" t="s">
        <v>927</v>
      </c>
    </row>
    <row r="157" spans="1:23" s="142" customFormat="1" ht="20.100000000000001" customHeight="1">
      <c r="A157" s="151">
        <f t="shared" si="59"/>
        <v>121</v>
      </c>
      <c r="B157" s="241" t="s">
        <v>193</v>
      </c>
      <c r="C157" s="369" t="s">
        <v>224</v>
      </c>
      <c r="D157" s="435" t="str">
        <f t="shared" si="48"/>
        <v>~220В</v>
      </c>
      <c r="E157" s="427" t="s">
        <v>468</v>
      </c>
      <c r="F157" s="297" t="s">
        <v>465</v>
      </c>
      <c r="G157" s="433" t="str">
        <f t="shared" si="49"/>
        <v>С</v>
      </c>
      <c r="H157" s="437">
        <f t="shared" si="50"/>
        <v>10</v>
      </c>
      <c r="I157" s="297">
        <f t="shared" si="51"/>
        <v>50</v>
      </c>
      <c r="J157" s="428" t="s">
        <v>930</v>
      </c>
      <c r="K157" s="149">
        <f t="shared" si="52"/>
        <v>100</v>
      </c>
      <c r="L157" s="438" t="str">
        <f t="shared" si="53"/>
        <v>-</v>
      </c>
      <c r="M157" s="438" t="str">
        <f t="shared" si="54"/>
        <v>-</v>
      </c>
      <c r="N157" s="438">
        <f t="shared" si="55"/>
        <v>0.84615384615384615</v>
      </c>
      <c r="O157" s="437" t="str">
        <f t="shared" si="56"/>
        <v>-</v>
      </c>
      <c r="P157" s="437" t="str">
        <f t="shared" si="57"/>
        <v>-</v>
      </c>
      <c r="Q157" s="437">
        <f t="shared" si="58"/>
        <v>260</v>
      </c>
      <c r="R157" s="53" t="s">
        <v>469</v>
      </c>
      <c r="S157" s="53" t="s">
        <v>467</v>
      </c>
      <c r="T157" s="165">
        <v>10</v>
      </c>
      <c r="U157" s="165">
        <v>265</v>
      </c>
      <c r="V157" s="144" t="s">
        <v>927</v>
      </c>
      <c r="W157" s="165" t="s">
        <v>927</v>
      </c>
    </row>
    <row r="158" spans="1:23" s="142" customFormat="1" ht="20.100000000000001" customHeight="1">
      <c r="A158" s="151">
        <f t="shared" si="59"/>
        <v>122</v>
      </c>
      <c r="B158" s="241" t="s">
        <v>193</v>
      </c>
      <c r="C158" s="369" t="s">
        <v>225</v>
      </c>
      <c r="D158" s="435" t="str">
        <f t="shared" si="48"/>
        <v>~220В</v>
      </c>
      <c r="E158" s="427" t="s">
        <v>468</v>
      </c>
      <c r="F158" s="297" t="s">
        <v>465</v>
      </c>
      <c r="G158" s="433" t="str">
        <f t="shared" si="49"/>
        <v>С</v>
      </c>
      <c r="H158" s="437">
        <f t="shared" si="50"/>
        <v>10</v>
      </c>
      <c r="I158" s="297">
        <f t="shared" si="51"/>
        <v>50</v>
      </c>
      <c r="J158" s="428" t="s">
        <v>930</v>
      </c>
      <c r="K158" s="149">
        <f t="shared" si="52"/>
        <v>100</v>
      </c>
      <c r="L158" s="438">
        <f t="shared" si="53"/>
        <v>0.88</v>
      </c>
      <c r="M158" s="438" t="str">
        <f t="shared" si="54"/>
        <v>-</v>
      </c>
      <c r="N158" s="438" t="str">
        <f t="shared" si="55"/>
        <v>-</v>
      </c>
      <c r="O158" s="437">
        <f t="shared" si="56"/>
        <v>250</v>
      </c>
      <c r="P158" s="437" t="str">
        <f t="shared" si="57"/>
        <v>-</v>
      </c>
      <c r="Q158" s="437" t="str">
        <f t="shared" si="58"/>
        <v>-</v>
      </c>
      <c r="R158" s="53" t="s">
        <v>469</v>
      </c>
      <c r="S158" s="53" t="s">
        <v>467</v>
      </c>
      <c r="T158" s="165">
        <v>10</v>
      </c>
      <c r="U158" s="165">
        <v>270</v>
      </c>
      <c r="V158" s="144" t="s">
        <v>926</v>
      </c>
      <c r="W158" s="165" t="s">
        <v>927</v>
      </c>
    </row>
    <row r="159" spans="1:23" s="142" customFormat="1" ht="20.100000000000001" customHeight="1">
      <c r="A159" s="151">
        <f t="shared" si="59"/>
        <v>123</v>
      </c>
      <c r="B159" s="241" t="s">
        <v>193</v>
      </c>
      <c r="C159" s="369" t="s">
        <v>352</v>
      </c>
      <c r="D159" s="435" t="str">
        <f t="shared" si="48"/>
        <v>~220В</v>
      </c>
      <c r="E159" s="427" t="s">
        <v>470</v>
      </c>
      <c r="F159" s="297" t="s">
        <v>465</v>
      </c>
      <c r="G159" s="433" t="str">
        <f t="shared" si="49"/>
        <v>С</v>
      </c>
      <c r="H159" s="437">
        <f t="shared" si="50"/>
        <v>16</v>
      </c>
      <c r="I159" s="297">
        <f t="shared" si="51"/>
        <v>80</v>
      </c>
      <c r="J159" s="428" t="s">
        <v>930</v>
      </c>
      <c r="K159" s="149">
        <f t="shared" si="52"/>
        <v>160</v>
      </c>
      <c r="L159" s="438">
        <f t="shared" si="53"/>
        <v>0.73333333333333328</v>
      </c>
      <c r="M159" s="438" t="str">
        <f t="shared" si="54"/>
        <v>-</v>
      </c>
      <c r="N159" s="438" t="str">
        <f t="shared" si="55"/>
        <v>-</v>
      </c>
      <c r="O159" s="437">
        <f t="shared" si="56"/>
        <v>300</v>
      </c>
      <c r="P159" s="437" t="str">
        <f t="shared" si="57"/>
        <v>-</v>
      </c>
      <c r="Q159" s="437" t="str">
        <f t="shared" si="58"/>
        <v>-</v>
      </c>
      <c r="R159" s="53" t="s">
        <v>469</v>
      </c>
      <c r="S159" s="53" t="s">
        <v>467</v>
      </c>
      <c r="T159" s="165">
        <v>16</v>
      </c>
      <c r="U159" s="165">
        <v>320</v>
      </c>
      <c r="V159" s="144" t="s">
        <v>926</v>
      </c>
      <c r="W159" s="165" t="s">
        <v>927</v>
      </c>
    </row>
    <row r="160" spans="1:23" s="142" customFormat="1" ht="20.100000000000001" customHeight="1">
      <c r="A160" s="151">
        <f t="shared" si="59"/>
        <v>124</v>
      </c>
      <c r="B160" s="241" t="s">
        <v>193</v>
      </c>
      <c r="C160" s="369" t="s">
        <v>353</v>
      </c>
      <c r="D160" s="435" t="str">
        <f t="shared" si="48"/>
        <v>~220В</v>
      </c>
      <c r="E160" s="427" t="s">
        <v>468</v>
      </c>
      <c r="F160" s="297" t="s">
        <v>465</v>
      </c>
      <c r="G160" s="433" t="str">
        <f t="shared" si="49"/>
        <v>С</v>
      </c>
      <c r="H160" s="437">
        <f t="shared" si="50"/>
        <v>10</v>
      </c>
      <c r="I160" s="297">
        <f t="shared" si="51"/>
        <v>50</v>
      </c>
      <c r="J160" s="428" t="s">
        <v>930</v>
      </c>
      <c r="K160" s="149">
        <f t="shared" si="52"/>
        <v>100</v>
      </c>
      <c r="L160" s="438" t="str">
        <f t="shared" si="53"/>
        <v>-</v>
      </c>
      <c r="M160" s="438">
        <f t="shared" si="54"/>
        <v>0.91666666666666663</v>
      </c>
      <c r="N160" s="438" t="str">
        <f t="shared" si="55"/>
        <v>-</v>
      </c>
      <c r="O160" s="437" t="str">
        <f t="shared" si="56"/>
        <v>-</v>
      </c>
      <c r="P160" s="437">
        <f t="shared" si="57"/>
        <v>240</v>
      </c>
      <c r="Q160" s="437" t="str">
        <f t="shared" si="58"/>
        <v>-</v>
      </c>
      <c r="R160" s="53" t="s">
        <v>469</v>
      </c>
      <c r="S160" s="53" t="s">
        <v>467</v>
      </c>
      <c r="T160" s="165">
        <v>10</v>
      </c>
      <c r="U160" s="165">
        <v>240</v>
      </c>
      <c r="V160" s="144" t="s">
        <v>920</v>
      </c>
      <c r="W160" s="165" t="s">
        <v>927</v>
      </c>
    </row>
    <row r="161" spans="1:23" s="142" customFormat="1" ht="20.100000000000001" customHeight="1">
      <c r="A161" s="151">
        <f t="shared" si="59"/>
        <v>125</v>
      </c>
      <c r="B161" s="241" t="s">
        <v>193</v>
      </c>
      <c r="C161" s="369" t="s">
        <v>354</v>
      </c>
      <c r="D161" s="435" t="str">
        <f t="shared" si="48"/>
        <v>~220В</v>
      </c>
      <c r="E161" s="427" t="s">
        <v>468</v>
      </c>
      <c r="F161" s="297" t="s">
        <v>465</v>
      </c>
      <c r="G161" s="433" t="str">
        <f t="shared" si="49"/>
        <v>С</v>
      </c>
      <c r="H161" s="437">
        <f t="shared" si="50"/>
        <v>10</v>
      </c>
      <c r="I161" s="297">
        <f t="shared" si="51"/>
        <v>50</v>
      </c>
      <c r="J161" s="428" t="s">
        <v>930</v>
      </c>
      <c r="K161" s="149">
        <f t="shared" si="52"/>
        <v>100</v>
      </c>
      <c r="L161" s="438" t="str">
        <f t="shared" si="53"/>
        <v>-</v>
      </c>
      <c r="M161" s="438" t="str">
        <f t="shared" si="54"/>
        <v>-</v>
      </c>
      <c r="N161" s="438">
        <f t="shared" si="55"/>
        <v>0.95652173913043481</v>
      </c>
      <c r="O161" s="437" t="str">
        <f t="shared" si="56"/>
        <v>-</v>
      </c>
      <c r="P161" s="437" t="str">
        <f t="shared" si="57"/>
        <v>-</v>
      </c>
      <c r="Q161" s="437">
        <f t="shared" si="58"/>
        <v>230</v>
      </c>
      <c r="R161" s="53" t="s">
        <v>469</v>
      </c>
      <c r="S161" s="53" t="s">
        <v>467</v>
      </c>
      <c r="T161" s="165">
        <v>10</v>
      </c>
      <c r="U161" s="165">
        <v>230</v>
      </c>
      <c r="V161" s="144" t="s">
        <v>927</v>
      </c>
      <c r="W161" s="165" t="s">
        <v>927</v>
      </c>
    </row>
    <row r="162" spans="1:23" s="142" customFormat="1" ht="20.100000000000001" customHeight="1">
      <c r="A162" s="151">
        <f t="shared" si="59"/>
        <v>126</v>
      </c>
      <c r="B162" s="241" t="s">
        <v>193</v>
      </c>
      <c r="C162" s="369" t="s">
        <v>232</v>
      </c>
      <c r="D162" s="435" t="str">
        <f t="shared" si="48"/>
        <v>~220В</v>
      </c>
      <c r="E162" s="427" t="s">
        <v>468</v>
      </c>
      <c r="F162" s="297" t="s">
        <v>465</v>
      </c>
      <c r="G162" s="433" t="str">
        <f t="shared" si="49"/>
        <v>D</v>
      </c>
      <c r="H162" s="437">
        <f t="shared" si="50"/>
        <v>25</v>
      </c>
      <c r="I162" s="297">
        <f t="shared" si="51"/>
        <v>250</v>
      </c>
      <c r="J162" s="428" t="s">
        <v>930</v>
      </c>
      <c r="K162" s="149">
        <f t="shared" si="52"/>
        <v>500</v>
      </c>
      <c r="L162" s="438" t="str">
        <f t="shared" si="53"/>
        <v>-</v>
      </c>
      <c r="M162" s="438">
        <f t="shared" si="54"/>
        <v>0.41509433962264153</v>
      </c>
      <c r="N162" s="438" t="str">
        <f t="shared" si="55"/>
        <v>-</v>
      </c>
      <c r="O162" s="437" t="str">
        <f t="shared" si="56"/>
        <v>-</v>
      </c>
      <c r="P162" s="437">
        <f t="shared" si="57"/>
        <v>530</v>
      </c>
      <c r="Q162" s="437" t="str">
        <f t="shared" si="58"/>
        <v>-</v>
      </c>
      <c r="R162" s="53" t="s">
        <v>466</v>
      </c>
      <c r="S162" s="53" t="s">
        <v>467</v>
      </c>
      <c r="T162" s="165">
        <v>25</v>
      </c>
      <c r="U162" s="165">
        <v>510</v>
      </c>
      <c r="V162" s="144" t="s">
        <v>920</v>
      </c>
      <c r="W162" s="165" t="s">
        <v>933</v>
      </c>
    </row>
    <row r="163" spans="1:23" s="142" customFormat="1" ht="20.100000000000001" customHeight="1">
      <c r="A163" s="151">
        <f t="shared" si="59"/>
        <v>127</v>
      </c>
      <c r="B163" s="241" t="s">
        <v>193</v>
      </c>
      <c r="C163" s="369" t="s">
        <v>234</v>
      </c>
      <c r="D163" s="435" t="str">
        <f t="shared" si="48"/>
        <v>~220В</v>
      </c>
      <c r="E163" s="427" t="s">
        <v>471</v>
      </c>
      <c r="F163" s="297" t="s">
        <v>465</v>
      </c>
      <c r="G163" s="433" t="str">
        <f t="shared" si="49"/>
        <v>D</v>
      </c>
      <c r="H163" s="437">
        <f t="shared" si="50"/>
        <v>10</v>
      </c>
      <c r="I163" s="297">
        <f t="shared" si="51"/>
        <v>100</v>
      </c>
      <c r="J163" s="428" t="s">
        <v>930</v>
      </c>
      <c r="K163" s="149">
        <f t="shared" si="52"/>
        <v>200</v>
      </c>
      <c r="L163" s="438" t="str">
        <f t="shared" si="53"/>
        <v>-</v>
      </c>
      <c r="M163" s="438">
        <f t="shared" si="54"/>
        <v>0.73333333333333328</v>
      </c>
      <c r="N163" s="438" t="str">
        <f t="shared" si="55"/>
        <v>-</v>
      </c>
      <c r="O163" s="437" t="str">
        <f t="shared" si="56"/>
        <v>-</v>
      </c>
      <c r="P163" s="437">
        <f t="shared" si="57"/>
        <v>300</v>
      </c>
      <c r="Q163" s="437" t="str">
        <f t="shared" si="58"/>
        <v>-</v>
      </c>
      <c r="R163" s="53" t="s">
        <v>469</v>
      </c>
      <c r="S163" s="53" t="s">
        <v>467</v>
      </c>
      <c r="T163" s="165">
        <v>10</v>
      </c>
      <c r="U163" s="165">
        <v>290</v>
      </c>
      <c r="V163" s="144" t="s">
        <v>920</v>
      </c>
      <c r="W163" s="165" t="s">
        <v>933</v>
      </c>
    </row>
    <row r="164" spans="1:23" s="142" customFormat="1" ht="20.100000000000001" customHeight="1">
      <c r="A164" s="151">
        <f t="shared" si="59"/>
        <v>128</v>
      </c>
      <c r="B164" s="241" t="s">
        <v>193</v>
      </c>
      <c r="C164" s="369" t="s">
        <v>302</v>
      </c>
      <c r="D164" s="435" t="str">
        <f t="shared" si="48"/>
        <v>~220В</v>
      </c>
      <c r="E164" s="427" t="s">
        <v>468</v>
      </c>
      <c r="F164" s="297" t="s">
        <v>465</v>
      </c>
      <c r="G164" s="433" t="str">
        <f t="shared" si="49"/>
        <v>D</v>
      </c>
      <c r="H164" s="437">
        <f t="shared" si="50"/>
        <v>16</v>
      </c>
      <c r="I164" s="297">
        <f t="shared" si="51"/>
        <v>160</v>
      </c>
      <c r="J164" s="428" t="s">
        <v>930</v>
      </c>
      <c r="K164" s="149">
        <f t="shared" si="52"/>
        <v>320</v>
      </c>
      <c r="L164" s="438">
        <f t="shared" si="53"/>
        <v>0.66666666666666663</v>
      </c>
      <c r="M164" s="438" t="str">
        <f t="shared" si="54"/>
        <v>-</v>
      </c>
      <c r="N164" s="438" t="str">
        <f t="shared" si="55"/>
        <v>-</v>
      </c>
      <c r="O164" s="437">
        <f t="shared" si="56"/>
        <v>330</v>
      </c>
      <c r="P164" s="437" t="str">
        <f t="shared" si="57"/>
        <v>-</v>
      </c>
      <c r="Q164" s="437" t="str">
        <f t="shared" si="58"/>
        <v>-</v>
      </c>
      <c r="R164" s="53" t="s">
        <v>466</v>
      </c>
      <c r="S164" s="53" t="s">
        <v>467</v>
      </c>
      <c r="T164" s="165">
        <v>16</v>
      </c>
      <c r="U164" s="165">
        <v>360</v>
      </c>
      <c r="V164" s="144" t="s">
        <v>926</v>
      </c>
      <c r="W164" s="165" t="s">
        <v>933</v>
      </c>
    </row>
    <row r="165" spans="1:23" s="142" customFormat="1" ht="20.100000000000001" customHeight="1">
      <c r="A165" s="151">
        <f t="shared" si="59"/>
        <v>129</v>
      </c>
      <c r="B165" s="241" t="s">
        <v>193</v>
      </c>
      <c r="C165" s="369" t="s">
        <v>236</v>
      </c>
      <c r="D165" s="435" t="str">
        <f t="shared" si="48"/>
        <v>~380В</v>
      </c>
      <c r="E165" s="427" t="s">
        <v>468</v>
      </c>
      <c r="F165" s="297" t="s">
        <v>465</v>
      </c>
      <c r="G165" s="433" t="str">
        <f t="shared" si="49"/>
        <v>D</v>
      </c>
      <c r="H165" s="437">
        <f t="shared" si="50"/>
        <v>10</v>
      </c>
      <c r="I165" s="297">
        <f t="shared" si="51"/>
        <v>100</v>
      </c>
      <c r="J165" s="428" t="s">
        <v>930</v>
      </c>
      <c r="K165" s="149">
        <f t="shared" si="52"/>
        <v>200</v>
      </c>
      <c r="L165" s="438">
        <f t="shared" si="53"/>
        <v>0.91666666666666663</v>
      </c>
      <c r="M165" s="438">
        <f t="shared" si="54"/>
        <v>0.81481481481481477</v>
      </c>
      <c r="N165" s="438">
        <f t="shared" si="55"/>
        <v>0.84615384615384615</v>
      </c>
      <c r="O165" s="437">
        <f t="shared" si="56"/>
        <v>240</v>
      </c>
      <c r="P165" s="437">
        <f t="shared" si="57"/>
        <v>270</v>
      </c>
      <c r="Q165" s="437">
        <f t="shared" si="58"/>
        <v>260</v>
      </c>
      <c r="R165" s="53" t="s">
        <v>469</v>
      </c>
      <c r="S165" s="53" t="s">
        <v>467</v>
      </c>
      <c r="T165" s="165">
        <v>10</v>
      </c>
      <c r="U165" s="165">
        <v>260</v>
      </c>
      <c r="V165" s="144" t="s">
        <v>919</v>
      </c>
      <c r="W165" s="165" t="s">
        <v>933</v>
      </c>
    </row>
    <row r="166" spans="1:23" s="142" customFormat="1" ht="20.100000000000001" customHeight="1">
      <c r="A166" s="722" t="str">
        <f ca="1">'Протокол №503-3'!A385</f>
        <v>РП-4/5</v>
      </c>
      <c r="B166" s="723"/>
      <c r="C166" s="723"/>
      <c r="D166" s="723"/>
      <c r="E166" s="723"/>
      <c r="F166" s="723"/>
      <c r="G166" s="723"/>
      <c r="H166" s="723"/>
      <c r="I166" s="723"/>
      <c r="J166" s="723"/>
      <c r="K166" s="723"/>
      <c r="L166" s="723"/>
      <c r="M166" s="723"/>
      <c r="N166" s="723"/>
      <c r="O166" s="723"/>
      <c r="P166" s="723"/>
      <c r="Q166" s="723"/>
      <c r="R166" s="723"/>
      <c r="S166" s="724"/>
      <c r="T166" s="165"/>
      <c r="U166" s="165"/>
      <c r="V166" s="133"/>
      <c r="W166" s="165"/>
    </row>
    <row r="167" spans="1:23" s="142" customFormat="1" ht="20.100000000000001" customHeight="1">
      <c r="A167" s="151">
        <v>130</v>
      </c>
      <c r="B167" s="241" t="s">
        <v>193</v>
      </c>
      <c r="C167" s="369" t="s">
        <v>240</v>
      </c>
      <c r="D167" s="435" t="str">
        <f t="shared" ref="D167:D195" si="60">IF(V167="АВС","~380В","~220В")</f>
        <v>~380В</v>
      </c>
      <c r="E167" s="427" t="s">
        <v>468</v>
      </c>
      <c r="F167" s="297" t="s">
        <v>465</v>
      </c>
      <c r="G167" s="433" t="str">
        <f t="shared" ref="G167:G195" si="61">W167</f>
        <v>D</v>
      </c>
      <c r="H167" s="437">
        <f t="shared" ref="H167:H195" si="62">T167</f>
        <v>25</v>
      </c>
      <c r="I167" s="297">
        <f t="shared" ref="I167:I195" si="63">IF(W167="В",T167*3,IF(W167="С",T167*5,T167*10))</f>
        <v>250</v>
      </c>
      <c r="J167" s="428" t="s">
        <v>930</v>
      </c>
      <c r="K167" s="149">
        <f t="shared" ref="K167:K195" si="64">IF(W167="В",T167*5,IF(W167="С",T167*10,T167*20))</f>
        <v>500</v>
      </c>
      <c r="L167" s="438">
        <f t="shared" ref="L167:L195" si="65">IF(OR(V167="В",V167="С"),"-",220/O167)</f>
        <v>0.34920634920634919</v>
      </c>
      <c r="M167" s="438">
        <f t="shared" ref="M167:M195" si="66">IF(OR(V167="А",V167="С"),"-",220/P167)</f>
        <v>0.31428571428571428</v>
      </c>
      <c r="N167" s="438">
        <f t="shared" ref="N167:N195" si="67">IF(OR(V167="А",V167="В"),"-",220/Q167)</f>
        <v>0.3235294117647059</v>
      </c>
      <c r="O167" s="437">
        <f t="shared" ref="O167:O195" si="68">IF(OR(V167="В",V167="С"),"-",TRUNC((U167-U167*6/100)/10,0)*10)</f>
        <v>630</v>
      </c>
      <c r="P167" s="437">
        <f t="shared" ref="P167:P195" si="69">IF(OR(V167="А",V167="С"),"-",TRUNC((U167+U167*4/100)/10,0)*10)</f>
        <v>700</v>
      </c>
      <c r="Q167" s="437">
        <f t="shared" ref="Q167:Q195" si="70">IF(OR(V167="А",V167="В"),"-",TRUNC(U167/10,0)*10)</f>
        <v>680</v>
      </c>
      <c r="R167" s="53" t="s">
        <v>466</v>
      </c>
      <c r="S167" s="53" t="s">
        <v>467</v>
      </c>
      <c r="T167" s="165">
        <v>25</v>
      </c>
      <c r="U167" s="165">
        <v>680</v>
      </c>
      <c r="V167" s="144" t="s">
        <v>919</v>
      </c>
      <c r="W167" s="165" t="s">
        <v>933</v>
      </c>
    </row>
    <row r="168" spans="1:23" s="142" customFormat="1" ht="20.100000000000001" customHeight="1">
      <c r="A168" s="151">
        <f t="shared" ref="A168:A195" si="71">A167+1</f>
        <v>131</v>
      </c>
      <c r="B168" s="241" t="s">
        <v>193</v>
      </c>
      <c r="C168" s="369" t="s">
        <v>241</v>
      </c>
      <c r="D168" s="435" t="str">
        <f t="shared" si="60"/>
        <v>~220В</v>
      </c>
      <c r="E168" s="427" t="s">
        <v>468</v>
      </c>
      <c r="F168" s="297" t="s">
        <v>465</v>
      </c>
      <c r="G168" s="433" t="str">
        <f t="shared" si="61"/>
        <v>С</v>
      </c>
      <c r="H168" s="437">
        <f t="shared" si="62"/>
        <v>10</v>
      </c>
      <c r="I168" s="297">
        <f t="shared" si="63"/>
        <v>50</v>
      </c>
      <c r="J168" s="428" t="s">
        <v>930</v>
      </c>
      <c r="K168" s="149">
        <f t="shared" si="64"/>
        <v>100</v>
      </c>
      <c r="L168" s="438">
        <f t="shared" si="65"/>
        <v>0.70967741935483875</v>
      </c>
      <c r="M168" s="438" t="str">
        <f t="shared" si="66"/>
        <v>-</v>
      </c>
      <c r="N168" s="438" t="str">
        <f t="shared" si="67"/>
        <v>-</v>
      </c>
      <c r="O168" s="437">
        <f t="shared" si="68"/>
        <v>310</v>
      </c>
      <c r="P168" s="437" t="str">
        <f t="shared" si="69"/>
        <v>-</v>
      </c>
      <c r="Q168" s="437" t="str">
        <f t="shared" si="70"/>
        <v>-</v>
      </c>
      <c r="R168" s="53" t="s">
        <v>469</v>
      </c>
      <c r="S168" s="53" t="s">
        <v>467</v>
      </c>
      <c r="T168" s="165">
        <v>10</v>
      </c>
      <c r="U168" s="165">
        <v>340</v>
      </c>
      <c r="V168" s="144" t="s">
        <v>926</v>
      </c>
      <c r="W168" s="165" t="s">
        <v>927</v>
      </c>
    </row>
    <row r="169" spans="1:23" s="142" customFormat="1" ht="20.100000000000001" customHeight="1">
      <c r="A169" s="151">
        <f t="shared" si="71"/>
        <v>132</v>
      </c>
      <c r="B169" s="241" t="s">
        <v>193</v>
      </c>
      <c r="C169" s="369" t="s">
        <v>242</v>
      </c>
      <c r="D169" s="435" t="str">
        <f t="shared" si="60"/>
        <v>~220В</v>
      </c>
      <c r="E169" s="427" t="s">
        <v>468</v>
      </c>
      <c r="F169" s="297" t="s">
        <v>465</v>
      </c>
      <c r="G169" s="433" t="str">
        <f t="shared" si="61"/>
        <v>С</v>
      </c>
      <c r="H169" s="437">
        <f t="shared" si="62"/>
        <v>10</v>
      </c>
      <c r="I169" s="297">
        <f t="shared" si="63"/>
        <v>50</v>
      </c>
      <c r="J169" s="428" t="s">
        <v>930</v>
      </c>
      <c r="K169" s="149">
        <f t="shared" si="64"/>
        <v>100</v>
      </c>
      <c r="L169" s="438" t="str">
        <f t="shared" si="65"/>
        <v>-</v>
      </c>
      <c r="M169" s="438">
        <f t="shared" si="66"/>
        <v>0.62857142857142856</v>
      </c>
      <c r="N169" s="438" t="str">
        <f t="shared" si="67"/>
        <v>-</v>
      </c>
      <c r="O169" s="437" t="str">
        <f t="shared" si="68"/>
        <v>-</v>
      </c>
      <c r="P169" s="437">
        <f t="shared" si="69"/>
        <v>350</v>
      </c>
      <c r="Q169" s="437" t="str">
        <f t="shared" si="70"/>
        <v>-</v>
      </c>
      <c r="R169" s="53" t="s">
        <v>469</v>
      </c>
      <c r="S169" s="53" t="s">
        <v>467</v>
      </c>
      <c r="T169" s="165">
        <v>10</v>
      </c>
      <c r="U169" s="165">
        <v>345</v>
      </c>
      <c r="V169" s="144" t="s">
        <v>920</v>
      </c>
      <c r="W169" s="165" t="s">
        <v>927</v>
      </c>
    </row>
    <row r="170" spans="1:23" s="142" customFormat="1" ht="20.100000000000001" customHeight="1">
      <c r="A170" s="151">
        <f t="shared" si="71"/>
        <v>133</v>
      </c>
      <c r="B170" s="241" t="s">
        <v>193</v>
      </c>
      <c r="C170" s="369" t="s">
        <v>252</v>
      </c>
      <c r="D170" s="435" t="str">
        <f t="shared" si="60"/>
        <v>~220В</v>
      </c>
      <c r="E170" s="427" t="s">
        <v>468</v>
      </c>
      <c r="F170" s="297" t="s">
        <v>465</v>
      </c>
      <c r="G170" s="433" t="str">
        <f t="shared" si="61"/>
        <v>С</v>
      </c>
      <c r="H170" s="437">
        <f t="shared" si="62"/>
        <v>10</v>
      </c>
      <c r="I170" s="297">
        <f t="shared" si="63"/>
        <v>50</v>
      </c>
      <c r="J170" s="428" t="s">
        <v>930</v>
      </c>
      <c r="K170" s="149">
        <f t="shared" si="64"/>
        <v>100</v>
      </c>
      <c r="L170" s="438">
        <f t="shared" si="65"/>
        <v>0.81481481481481477</v>
      </c>
      <c r="M170" s="438" t="str">
        <f t="shared" si="66"/>
        <v>-</v>
      </c>
      <c r="N170" s="438" t="str">
        <f t="shared" si="67"/>
        <v>-</v>
      </c>
      <c r="O170" s="437">
        <f t="shared" si="68"/>
        <v>270</v>
      </c>
      <c r="P170" s="437" t="str">
        <f t="shared" si="69"/>
        <v>-</v>
      </c>
      <c r="Q170" s="437" t="str">
        <f t="shared" si="70"/>
        <v>-</v>
      </c>
      <c r="R170" s="53" t="s">
        <v>469</v>
      </c>
      <c r="S170" s="53" t="s">
        <v>467</v>
      </c>
      <c r="T170" s="165">
        <v>10</v>
      </c>
      <c r="U170" s="165">
        <v>290</v>
      </c>
      <c r="V170" s="144" t="s">
        <v>926</v>
      </c>
      <c r="W170" s="165" t="s">
        <v>927</v>
      </c>
    </row>
    <row r="171" spans="1:23" s="142" customFormat="1" ht="20.100000000000001" customHeight="1">
      <c r="A171" s="151">
        <f t="shared" si="71"/>
        <v>134</v>
      </c>
      <c r="B171" s="241" t="s">
        <v>193</v>
      </c>
      <c r="C171" s="369" t="s">
        <v>253</v>
      </c>
      <c r="D171" s="435" t="str">
        <f t="shared" si="60"/>
        <v>~220В</v>
      </c>
      <c r="E171" s="427" t="s">
        <v>468</v>
      </c>
      <c r="F171" s="297" t="s">
        <v>465</v>
      </c>
      <c r="G171" s="433" t="str">
        <f t="shared" si="61"/>
        <v>С</v>
      </c>
      <c r="H171" s="437">
        <f t="shared" si="62"/>
        <v>10</v>
      </c>
      <c r="I171" s="297">
        <f t="shared" si="63"/>
        <v>50</v>
      </c>
      <c r="J171" s="428" t="s">
        <v>930</v>
      </c>
      <c r="K171" s="149">
        <f t="shared" si="64"/>
        <v>100</v>
      </c>
      <c r="L171" s="438" t="str">
        <f t="shared" si="65"/>
        <v>-</v>
      </c>
      <c r="M171" s="438">
        <f t="shared" si="66"/>
        <v>0.75862068965517238</v>
      </c>
      <c r="N171" s="438" t="str">
        <f t="shared" si="67"/>
        <v>-</v>
      </c>
      <c r="O171" s="437" t="str">
        <f t="shared" si="68"/>
        <v>-</v>
      </c>
      <c r="P171" s="437">
        <f t="shared" si="69"/>
        <v>290</v>
      </c>
      <c r="Q171" s="437" t="str">
        <f t="shared" si="70"/>
        <v>-</v>
      </c>
      <c r="R171" s="53" t="s">
        <v>469</v>
      </c>
      <c r="S171" s="53" t="s">
        <v>467</v>
      </c>
      <c r="T171" s="165">
        <v>10</v>
      </c>
      <c r="U171" s="165">
        <v>285</v>
      </c>
      <c r="V171" s="144" t="s">
        <v>920</v>
      </c>
      <c r="W171" s="165" t="s">
        <v>927</v>
      </c>
    </row>
    <row r="172" spans="1:23" s="142" customFormat="1" ht="20.100000000000001" customHeight="1">
      <c r="A172" s="151">
        <f t="shared" si="71"/>
        <v>135</v>
      </c>
      <c r="B172" s="241" t="s">
        <v>193</v>
      </c>
      <c r="C172" s="369" t="s">
        <v>254</v>
      </c>
      <c r="D172" s="435" t="str">
        <f t="shared" si="60"/>
        <v>~220В</v>
      </c>
      <c r="E172" s="427" t="s">
        <v>468</v>
      </c>
      <c r="F172" s="297" t="s">
        <v>465</v>
      </c>
      <c r="G172" s="433" t="str">
        <f t="shared" si="61"/>
        <v>С</v>
      </c>
      <c r="H172" s="437">
        <f t="shared" si="62"/>
        <v>10</v>
      </c>
      <c r="I172" s="297">
        <f t="shared" si="63"/>
        <v>50</v>
      </c>
      <c r="J172" s="428" t="s">
        <v>930</v>
      </c>
      <c r="K172" s="149">
        <f t="shared" si="64"/>
        <v>100</v>
      </c>
      <c r="L172" s="438" t="str">
        <f t="shared" si="65"/>
        <v>-</v>
      </c>
      <c r="M172" s="438" t="str">
        <f t="shared" si="66"/>
        <v>-</v>
      </c>
      <c r="N172" s="438">
        <f t="shared" si="67"/>
        <v>0.7857142857142857</v>
      </c>
      <c r="O172" s="437" t="str">
        <f t="shared" si="68"/>
        <v>-</v>
      </c>
      <c r="P172" s="437" t="str">
        <f t="shared" si="69"/>
        <v>-</v>
      </c>
      <c r="Q172" s="437">
        <f t="shared" si="70"/>
        <v>280</v>
      </c>
      <c r="R172" s="53" t="s">
        <v>469</v>
      </c>
      <c r="S172" s="53" t="s">
        <v>467</v>
      </c>
      <c r="T172" s="165">
        <v>10</v>
      </c>
      <c r="U172" s="165">
        <v>280</v>
      </c>
      <c r="V172" s="144" t="s">
        <v>927</v>
      </c>
      <c r="W172" s="165" t="s">
        <v>927</v>
      </c>
    </row>
    <row r="173" spans="1:23" s="142" customFormat="1" ht="20.100000000000001" customHeight="1">
      <c r="A173" s="151">
        <f t="shared" si="71"/>
        <v>136</v>
      </c>
      <c r="B173" s="241" t="s">
        <v>193</v>
      </c>
      <c r="C173" s="369" t="s">
        <v>255</v>
      </c>
      <c r="D173" s="435" t="str">
        <f t="shared" si="60"/>
        <v>~220В</v>
      </c>
      <c r="E173" s="427" t="s">
        <v>468</v>
      </c>
      <c r="F173" s="297" t="s">
        <v>465</v>
      </c>
      <c r="G173" s="433" t="str">
        <f t="shared" si="61"/>
        <v>С</v>
      </c>
      <c r="H173" s="437">
        <f t="shared" si="62"/>
        <v>10</v>
      </c>
      <c r="I173" s="297">
        <f t="shared" si="63"/>
        <v>50</v>
      </c>
      <c r="J173" s="428" t="s">
        <v>930</v>
      </c>
      <c r="K173" s="149">
        <f t="shared" si="64"/>
        <v>100</v>
      </c>
      <c r="L173" s="438">
        <f t="shared" si="65"/>
        <v>0.88</v>
      </c>
      <c r="M173" s="438" t="str">
        <f t="shared" si="66"/>
        <v>-</v>
      </c>
      <c r="N173" s="438" t="str">
        <f t="shared" si="67"/>
        <v>-</v>
      </c>
      <c r="O173" s="437">
        <f t="shared" si="68"/>
        <v>250</v>
      </c>
      <c r="P173" s="437" t="str">
        <f t="shared" si="69"/>
        <v>-</v>
      </c>
      <c r="Q173" s="437" t="str">
        <f t="shared" si="70"/>
        <v>-</v>
      </c>
      <c r="R173" s="53" t="s">
        <v>469</v>
      </c>
      <c r="S173" s="53" t="s">
        <v>467</v>
      </c>
      <c r="T173" s="165">
        <v>10</v>
      </c>
      <c r="U173" s="165">
        <v>275</v>
      </c>
      <c r="V173" s="144" t="s">
        <v>926</v>
      </c>
      <c r="W173" s="165" t="s">
        <v>927</v>
      </c>
    </row>
    <row r="174" spans="1:23" s="142" customFormat="1" ht="20.100000000000001" customHeight="1">
      <c r="A174" s="151">
        <f t="shared" si="71"/>
        <v>137</v>
      </c>
      <c r="B174" s="241" t="s">
        <v>193</v>
      </c>
      <c r="C174" s="369" t="s">
        <v>256</v>
      </c>
      <c r="D174" s="435" t="str">
        <f t="shared" si="60"/>
        <v>~220В</v>
      </c>
      <c r="E174" s="427" t="s">
        <v>468</v>
      </c>
      <c r="F174" s="297" t="s">
        <v>465</v>
      </c>
      <c r="G174" s="433" t="str">
        <f t="shared" si="61"/>
        <v>С</v>
      </c>
      <c r="H174" s="437">
        <f t="shared" si="62"/>
        <v>10</v>
      </c>
      <c r="I174" s="297">
        <f t="shared" si="63"/>
        <v>50</v>
      </c>
      <c r="J174" s="428" t="s">
        <v>930</v>
      </c>
      <c r="K174" s="149">
        <f t="shared" si="64"/>
        <v>100</v>
      </c>
      <c r="L174" s="438" t="str">
        <f t="shared" si="65"/>
        <v>-</v>
      </c>
      <c r="M174" s="438">
        <f t="shared" si="66"/>
        <v>0.7857142857142857</v>
      </c>
      <c r="N174" s="438" t="str">
        <f t="shared" si="67"/>
        <v>-</v>
      </c>
      <c r="O174" s="437" t="str">
        <f t="shared" si="68"/>
        <v>-</v>
      </c>
      <c r="P174" s="437">
        <f t="shared" si="69"/>
        <v>280</v>
      </c>
      <c r="Q174" s="437" t="str">
        <f t="shared" si="70"/>
        <v>-</v>
      </c>
      <c r="R174" s="53" t="s">
        <v>469</v>
      </c>
      <c r="S174" s="53" t="s">
        <v>467</v>
      </c>
      <c r="T174" s="165">
        <v>10</v>
      </c>
      <c r="U174" s="165">
        <v>270</v>
      </c>
      <c r="V174" s="144" t="s">
        <v>920</v>
      </c>
      <c r="W174" s="165" t="s">
        <v>927</v>
      </c>
    </row>
    <row r="175" spans="1:23" s="142" customFormat="1" ht="20.100000000000001" customHeight="1">
      <c r="A175" s="151">
        <f t="shared" si="71"/>
        <v>138</v>
      </c>
      <c r="B175" s="241" t="s">
        <v>193</v>
      </c>
      <c r="C175" s="369" t="s">
        <v>257</v>
      </c>
      <c r="D175" s="435" t="str">
        <f t="shared" si="60"/>
        <v>~220В</v>
      </c>
      <c r="E175" s="427" t="s">
        <v>468</v>
      </c>
      <c r="F175" s="297" t="s">
        <v>465</v>
      </c>
      <c r="G175" s="433" t="str">
        <f t="shared" si="61"/>
        <v>С</v>
      </c>
      <c r="H175" s="437">
        <f t="shared" si="62"/>
        <v>10</v>
      </c>
      <c r="I175" s="297">
        <f t="shared" si="63"/>
        <v>50</v>
      </c>
      <c r="J175" s="428" t="s">
        <v>930</v>
      </c>
      <c r="K175" s="149">
        <f t="shared" si="64"/>
        <v>100</v>
      </c>
      <c r="L175" s="438" t="str">
        <f t="shared" si="65"/>
        <v>-</v>
      </c>
      <c r="M175" s="438" t="str">
        <f t="shared" si="66"/>
        <v>-</v>
      </c>
      <c r="N175" s="438">
        <f t="shared" si="67"/>
        <v>0.84615384615384615</v>
      </c>
      <c r="O175" s="437" t="str">
        <f t="shared" si="68"/>
        <v>-</v>
      </c>
      <c r="P175" s="437" t="str">
        <f t="shared" si="69"/>
        <v>-</v>
      </c>
      <c r="Q175" s="437">
        <f t="shared" si="70"/>
        <v>260</v>
      </c>
      <c r="R175" s="53" t="s">
        <v>469</v>
      </c>
      <c r="S175" s="53" t="s">
        <v>467</v>
      </c>
      <c r="T175" s="165">
        <v>10</v>
      </c>
      <c r="U175" s="165">
        <v>265</v>
      </c>
      <c r="V175" s="144" t="s">
        <v>927</v>
      </c>
      <c r="W175" s="165" t="s">
        <v>927</v>
      </c>
    </row>
    <row r="176" spans="1:23" s="142" customFormat="1" ht="20.100000000000001" customHeight="1">
      <c r="A176" s="151">
        <f t="shared" si="71"/>
        <v>139</v>
      </c>
      <c r="B176" s="241" t="s">
        <v>193</v>
      </c>
      <c r="C176" s="369" t="s">
        <v>258</v>
      </c>
      <c r="D176" s="435" t="str">
        <f t="shared" si="60"/>
        <v>~220В</v>
      </c>
      <c r="E176" s="427" t="s">
        <v>468</v>
      </c>
      <c r="F176" s="297" t="s">
        <v>465</v>
      </c>
      <c r="G176" s="433" t="str">
        <f t="shared" si="61"/>
        <v>С</v>
      </c>
      <c r="H176" s="437">
        <f t="shared" si="62"/>
        <v>10</v>
      </c>
      <c r="I176" s="297">
        <f t="shared" si="63"/>
        <v>50</v>
      </c>
      <c r="J176" s="428" t="s">
        <v>930</v>
      </c>
      <c r="K176" s="149">
        <f t="shared" si="64"/>
        <v>100</v>
      </c>
      <c r="L176" s="438">
        <f t="shared" si="65"/>
        <v>0.91666666666666663</v>
      </c>
      <c r="M176" s="438" t="str">
        <f t="shared" si="66"/>
        <v>-</v>
      </c>
      <c r="N176" s="438" t="str">
        <f t="shared" si="67"/>
        <v>-</v>
      </c>
      <c r="O176" s="437">
        <f t="shared" si="68"/>
        <v>240</v>
      </c>
      <c r="P176" s="437" t="str">
        <f t="shared" si="69"/>
        <v>-</v>
      </c>
      <c r="Q176" s="437" t="str">
        <f t="shared" si="70"/>
        <v>-</v>
      </c>
      <c r="R176" s="53" t="s">
        <v>469</v>
      </c>
      <c r="S176" s="53" t="s">
        <v>467</v>
      </c>
      <c r="T176" s="165">
        <v>10</v>
      </c>
      <c r="U176" s="165">
        <v>260</v>
      </c>
      <c r="V176" s="144" t="s">
        <v>926</v>
      </c>
      <c r="W176" s="165" t="s">
        <v>927</v>
      </c>
    </row>
    <row r="177" spans="1:23" s="142" customFormat="1" ht="20.100000000000001" customHeight="1">
      <c r="A177" s="151">
        <f t="shared" si="71"/>
        <v>140</v>
      </c>
      <c r="B177" s="241" t="s">
        <v>193</v>
      </c>
      <c r="C177" s="369" t="s">
        <v>259</v>
      </c>
      <c r="D177" s="435" t="str">
        <f t="shared" si="60"/>
        <v>~220В</v>
      </c>
      <c r="E177" s="427" t="s">
        <v>468</v>
      </c>
      <c r="F177" s="297" t="s">
        <v>465</v>
      </c>
      <c r="G177" s="433" t="str">
        <f t="shared" si="61"/>
        <v>С</v>
      </c>
      <c r="H177" s="437">
        <f t="shared" si="62"/>
        <v>10</v>
      </c>
      <c r="I177" s="297">
        <f t="shared" si="63"/>
        <v>50</v>
      </c>
      <c r="J177" s="428" t="s">
        <v>930</v>
      </c>
      <c r="K177" s="149">
        <f t="shared" si="64"/>
        <v>100</v>
      </c>
      <c r="L177" s="438" t="str">
        <f t="shared" si="65"/>
        <v>-</v>
      </c>
      <c r="M177" s="438">
        <f t="shared" si="66"/>
        <v>0.84615384615384615</v>
      </c>
      <c r="N177" s="438" t="str">
        <f t="shared" si="67"/>
        <v>-</v>
      </c>
      <c r="O177" s="437" t="str">
        <f t="shared" si="68"/>
        <v>-</v>
      </c>
      <c r="P177" s="437">
        <f t="shared" si="69"/>
        <v>260</v>
      </c>
      <c r="Q177" s="437" t="str">
        <f t="shared" si="70"/>
        <v>-</v>
      </c>
      <c r="R177" s="53" t="s">
        <v>469</v>
      </c>
      <c r="S177" s="53" t="s">
        <v>467</v>
      </c>
      <c r="T177" s="165">
        <v>10</v>
      </c>
      <c r="U177" s="165">
        <v>255</v>
      </c>
      <c r="V177" s="144" t="s">
        <v>920</v>
      </c>
      <c r="W177" s="165" t="s">
        <v>927</v>
      </c>
    </row>
    <row r="178" spans="1:23" s="142" customFormat="1" ht="20.100000000000001" customHeight="1">
      <c r="A178" s="151">
        <f t="shared" si="71"/>
        <v>141</v>
      </c>
      <c r="B178" s="241" t="s">
        <v>193</v>
      </c>
      <c r="C178" s="369" t="s">
        <v>263</v>
      </c>
      <c r="D178" s="435" t="str">
        <f t="shared" si="60"/>
        <v>~380В</v>
      </c>
      <c r="E178" s="427" t="s">
        <v>468</v>
      </c>
      <c r="F178" s="297" t="s">
        <v>465</v>
      </c>
      <c r="G178" s="433" t="str">
        <f t="shared" si="61"/>
        <v>D</v>
      </c>
      <c r="H178" s="437">
        <f t="shared" si="62"/>
        <v>40</v>
      </c>
      <c r="I178" s="297">
        <f t="shared" si="63"/>
        <v>400</v>
      </c>
      <c r="J178" s="428" t="s">
        <v>930</v>
      </c>
      <c r="K178" s="149">
        <f t="shared" si="64"/>
        <v>800</v>
      </c>
      <c r="L178" s="438">
        <f t="shared" si="65"/>
        <v>0.27500000000000002</v>
      </c>
      <c r="M178" s="438">
        <f t="shared" si="66"/>
        <v>0.24719101123595505</v>
      </c>
      <c r="N178" s="438">
        <f t="shared" si="67"/>
        <v>0.2558139534883721</v>
      </c>
      <c r="O178" s="437">
        <f t="shared" si="68"/>
        <v>800</v>
      </c>
      <c r="P178" s="437">
        <f t="shared" si="69"/>
        <v>890</v>
      </c>
      <c r="Q178" s="437">
        <f t="shared" si="70"/>
        <v>860</v>
      </c>
      <c r="R178" s="53" t="s">
        <v>466</v>
      </c>
      <c r="S178" s="53" t="s">
        <v>467</v>
      </c>
      <c r="T178" s="165">
        <v>40</v>
      </c>
      <c r="U178" s="165">
        <v>860</v>
      </c>
      <c r="V178" s="144" t="s">
        <v>919</v>
      </c>
      <c r="W178" s="165" t="s">
        <v>933</v>
      </c>
    </row>
    <row r="179" spans="1:23" s="142" customFormat="1" ht="20.100000000000001" customHeight="1">
      <c r="A179" s="151">
        <f t="shared" si="71"/>
        <v>142</v>
      </c>
      <c r="B179" s="241" t="s">
        <v>193</v>
      </c>
      <c r="C179" s="369" t="s">
        <v>264</v>
      </c>
      <c r="D179" s="435" t="str">
        <f t="shared" si="60"/>
        <v>~380В</v>
      </c>
      <c r="E179" s="427" t="s">
        <v>468</v>
      </c>
      <c r="F179" s="297" t="s">
        <v>465</v>
      </c>
      <c r="G179" s="433" t="str">
        <f t="shared" si="61"/>
        <v>D</v>
      </c>
      <c r="H179" s="437">
        <f t="shared" si="62"/>
        <v>16</v>
      </c>
      <c r="I179" s="297">
        <f t="shared" si="63"/>
        <v>160</v>
      </c>
      <c r="J179" s="428" t="s">
        <v>930</v>
      </c>
      <c r="K179" s="149">
        <f t="shared" si="64"/>
        <v>320</v>
      </c>
      <c r="L179" s="438">
        <f t="shared" si="65"/>
        <v>0.61111111111111116</v>
      </c>
      <c r="M179" s="438">
        <f t="shared" si="66"/>
        <v>0.55000000000000004</v>
      </c>
      <c r="N179" s="438">
        <f t="shared" si="67"/>
        <v>0.5641025641025641</v>
      </c>
      <c r="O179" s="437">
        <f t="shared" si="68"/>
        <v>360</v>
      </c>
      <c r="P179" s="437">
        <f t="shared" si="69"/>
        <v>400</v>
      </c>
      <c r="Q179" s="437">
        <f t="shared" si="70"/>
        <v>390</v>
      </c>
      <c r="R179" s="53" t="s">
        <v>466</v>
      </c>
      <c r="S179" s="53" t="s">
        <v>467</v>
      </c>
      <c r="T179" s="165">
        <v>16</v>
      </c>
      <c r="U179" s="165">
        <v>390</v>
      </c>
      <c r="V179" s="144" t="s">
        <v>919</v>
      </c>
      <c r="W179" s="165" t="s">
        <v>933</v>
      </c>
    </row>
    <row r="180" spans="1:23" s="142" customFormat="1" ht="20.100000000000001" customHeight="1">
      <c r="A180" s="151">
        <f t="shared" si="71"/>
        <v>143</v>
      </c>
      <c r="B180" s="241" t="s">
        <v>193</v>
      </c>
      <c r="C180" s="369" t="s">
        <v>265</v>
      </c>
      <c r="D180" s="435" t="str">
        <f t="shared" si="60"/>
        <v>~380В</v>
      </c>
      <c r="E180" s="427" t="s">
        <v>468</v>
      </c>
      <c r="F180" s="297" t="s">
        <v>465</v>
      </c>
      <c r="G180" s="433" t="str">
        <f t="shared" si="61"/>
        <v>D</v>
      </c>
      <c r="H180" s="437">
        <f t="shared" si="62"/>
        <v>16</v>
      </c>
      <c r="I180" s="297">
        <f t="shared" si="63"/>
        <v>160</v>
      </c>
      <c r="J180" s="428" t="s">
        <v>930</v>
      </c>
      <c r="K180" s="149">
        <f t="shared" si="64"/>
        <v>320</v>
      </c>
      <c r="L180" s="438">
        <f t="shared" si="65"/>
        <v>0.59459459459459463</v>
      </c>
      <c r="M180" s="438">
        <f t="shared" si="66"/>
        <v>0.53658536585365857</v>
      </c>
      <c r="N180" s="438">
        <f t="shared" si="67"/>
        <v>0.55000000000000004</v>
      </c>
      <c r="O180" s="437">
        <f t="shared" si="68"/>
        <v>370</v>
      </c>
      <c r="P180" s="437">
        <f t="shared" si="69"/>
        <v>410</v>
      </c>
      <c r="Q180" s="437">
        <f t="shared" si="70"/>
        <v>400</v>
      </c>
      <c r="R180" s="53" t="s">
        <v>466</v>
      </c>
      <c r="S180" s="53" t="s">
        <v>467</v>
      </c>
      <c r="T180" s="165">
        <v>16</v>
      </c>
      <c r="U180" s="165">
        <v>400</v>
      </c>
      <c r="V180" s="144" t="s">
        <v>919</v>
      </c>
      <c r="W180" s="165" t="s">
        <v>933</v>
      </c>
    </row>
    <row r="181" spans="1:23" s="142" customFormat="1" ht="20.100000000000001" customHeight="1">
      <c r="A181" s="151">
        <f t="shared" si="71"/>
        <v>144</v>
      </c>
      <c r="B181" s="241" t="s">
        <v>193</v>
      </c>
      <c r="C181" s="369" t="s">
        <v>266</v>
      </c>
      <c r="D181" s="435" t="str">
        <f t="shared" si="60"/>
        <v>~380В</v>
      </c>
      <c r="E181" s="427" t="s">
        <v>468</v>
      </c>
      <c r="F181" s="297" t="s">
        <v>465</v>
      </c>
      <c r="G181" s="433" t="str">
        <f t="shared" si="61"/>
        <v>D</v>
      </c>
      <c r="H181" s="437">
        <f t="shared" si="62"/>
        <v>25</v>
      </c>
      <c r="I181" s="297">
        <f t="shared" si="63"/>
        <v>250</v>
      </c>
      <c r="J181" s="428" t="s">
        <v>930</v>
      </c>
      <c r="K181" s="149">
        <f t="shared" si="64"/>
        <v>500</v>
      </c>
      <c r="L181" s="438">
        <f t="shared" si="65"/>
        <v>0.34920634920634919</v>
      </c>
      <c r="M181" s="438">
        <f t="shared" si="66"/>
        <v>0.31428571428571428</v>
      </c>
      <c r="N181" s="438">
        <f t="shared" si="67"/>
        <v>0.32835820895522388</v>
      </c>
      <c r="O181" s="437">
        <f t="shared" si="68"/>
        <v>630</v>
      </c>
      <c r="P181" s="437">
        <f t="shared" si="69"/>
        <v>700</v>
      </c>
      <c r="Q181" s="437">
        <f t="shared" si="70"/>
        <v>670</v>
      </c>
      <c r="R181" s="53" t="s">
        <v>466</v>
      </c>
      <c r="S181" s="53" t="s">
        <v>467</v>
      </c>
      <c r="T181" s="165">
        <v>25</v>
      </c>
      <c r="U181" s="165">
        <v>675</v>
      </c>
      <c r="V181" s="144" t="s">
        <v>919</v>
      </c>
      <c r="W181" s="165" t="s">
        <v>933</v>
      </c>
    </row>
    <row r="182" spans="1:23" s="142" customFormat="1" ht="20.100000000000001" customHeight="1">
      <c r="A182" s="151">
        <f t="shared" si="71"/>
        <v>145</v>
      </c>
      <c r="B182" s="241" t="s">
        <v>193</v>
      </c>
      <c r="C182" s="369" t="s">
        <v>267</v>
      </c>
      <c r="D182" s="435" t="str">
        <f t="shared" si="60"/>
        <v>~380В</v>
      </c>
      <c r="E182" s="427" t="s">
        <v>468</v>
      </c>
      <c r="F182" s="297" t="s">
        <v>465</v>
      </c>
      <c r="G182" s="433" t="str">
        <f t="shared" si="61"/>
        <v>D</v>
      </c>
      <c r="H182" s="437">
        <f t="shared" si="62"/>
        <v>25</v>
      </c>
      <c r="I182" s="297">
        <f t="shared" si="63"/>
        <v>250</v>
      </c>
      <c r="J182" s="428" t="s">
        <v>930</v>
      </c>
      <c r="K182" s="149">
        <f t="shared" si="64"/>
        <v>500</v>
      </c>
      <c r="L182" s="438">
        <f t="shared" si="65"/>
        <v>0.33846153846153848</v>
      </c>
      <c r="M182" s="438">
        <f t="shared" si="66"/>
        <v>0.30555555555555558</v>
      </c>
      <c r="N182" s="438">
        <f t="shared" si="67"/>
        <v>0.31428571428571428</v>
      </c>
      <c r="O182" s="437">
        <f t="shared" si="68"/>
        <v>650</v>
      </c>
      <c r="P182" s="437">
        <f t="shared" si="69"/>
        <v>720</v>
      </c>
      <c r="Q182" s="437">
        <f t="shared" si="70"/>
        <v>700</v>
      </c>
      <c r="R182" s="53" t="s">
        <v>466</v>
      </c>
      <c r="S182" s="53" t="s">
        <v>467</v>
      </c>
      <c r="T182" s="165">
        <v>25</v>
      </c>
      <c r="U182" s="165">
        <v>700</v>
      </c>
      <c r="V182" s="144" t="s">
        <v>919</v>
      </c>
      <c r="W182" s="165" t="s">
        <v>933</v>
      </c>
    </row>
    <row r="183" spans="1:23" s="142" customFormat="1" ht="20.100000000000001" customHeight="1">
      <c r="A183" s="151">
        <f t="shared" si="71"/>
        <v>146</v>
      </c>
      <c r="B183" s="241" t="s">
        <v>193</v>
      </c>
      <c r="C183" s="369" t="s">
        <v>268</v>
      </c>
      <c r="D183" s="435" t="str">
        <f t="shared" si="60"/>
        <v>~380В</v>
      </c>
      <c r="E183" s="427" t="s">
        <v>468</v>
      </c>
      <c r="F183" s="297" t="s">
        <v>465</v>
      </c>
      <c r="G183" s="433" t="str">
        <f t="shared" si="61"/>
        <v>D</v>
      </c>
      <c r="H183" s="437">
        <f t="shared" si="62"/>
        <v>16</v>
      </c>
      <c r="I183" s="297">
        <f t="shared" si="63"/>
        <v>160</v>
      </c>
      <c r="J183" s="428" t="s">
        <v>930</v>
      </c>
      <c r="K183" s="149">
        <f t="shared" si="64"/>
        <v>320</v>
      </c>
      <c r="L183" s="438">
        <f t="shared" si="65"/>
        <v>0.61111111111111116</v>
      </c>
      <c r="M183" s="438">
        <f t="shared" si="66"/>
        <v>0.55000000000000004</v>
      </c>
      <c r="N183" s="438">
        <f t="shared" si="67"/>
        <v>0.5641025641025641</v>
      </c>
      <c r="O183" s="437">
        <f t="shared" si="68"/>
        <v>360</v>
      </c>
      <c r="P183" s="437">
        <f t="shared" si="69"/>
        <v>400</v>
      </c>
      <c r="Q183" s="437">
        <f t="shared" si="70"/>
        <v>390</v>
      </c>
      <c r="R183" s="53" t="s">
        <v>466</v>
      </c>
      <c r="S183" s="53" t="s">
        <v>467</v>
      </c>
      <c r="T183" s="165">
        <v>16</v>
      </c>
      <c r="U183" s="165">
        <v>390</v>
      </c>
      <c r="V183" s="144" t="s">
        <v>919</v>
      </c>
      <c r="W183" s="165" t="s">
        <v>933</v>
      </c>
    </row>
    <row r="184" spans="1:23" s="142" customFormat="1" ht="20.100000000000001" customHeight="1">
      <c r="A184" s="151">
        <f t="shared" si="71"/>
        <v>147</v>
      </c>
      <c r="B184" s="241" t="s">
        <v>193</v>
      </c>
      <c r="C184" s="369" t="s">
        <v>269</v>
      </c>
      <c r="D184" s="435" t="str">
        <f t="shared" si="60"/>
        <v>~380В</v>
      </c>
      <c r="E184" s="427" t="s">
        <v>468</v>
      </c>
      <c r="F184" s="297" t="s">
        <v>465</v>
      </c>
      <c r="G184" s="433" t="str">
        <f t="shared" si="61"/>
        <v>D</v>
      </c>
      <c r="H184" s="437">
        <f t="shared" si="62"/>
        <v>25</v>
      </c>
      <c r="I184" s="297">
        <f t="shared" si="63"/>
        <v>250</v>
      </c>
      <c r="J184" s="428" t="s">
        <v>930</v>
      </c>
      <c r="K184" s="149">
        <f t="shared" si="64"/>
        <v>500</v>
      </c>
      <c r="L184" s="438">
        <f t="shared" si="65"/>
        <v>0.44897959183673469</v>
      </c>
      <c r="M184" s="438">
        <f t="shared" si="66"/>
        <v>0.4</v>
      </c>
      <c r="N184" s="438">
        <f t="shared" si="67"/>
        <v>0.41509433962264153</v>
      </c>
      <c r="O184" s="437">
        <f t="shared" si="68"/>
        <v>490</v>
      </c>
      <c r="P184" s="437">
        <f t="shared" si="69"/>
        <v>550</v>
      </c>
      <c r="Q184" s="437">
        <f t="shared" si="70"/>
        <v>530</v>
      </c>
      <c r="R184" s="53" t="s">
        <v>466</v>
      </c>
      <c r="S184" s="53" t="s">
        <v>467</v>
      </c>
      <c r="T184" s="165">
        <v>25</v>
      </c>
      <c r="U184" s="165">
        <v>530</v>
      </c>
      <c r="V184" s="144" t="s">
        <v>919</v>
      </c>
      <c r="W184" s="165" t="s">
        <v>933</v>
      </c>
    </row>
    <row r="185" spans="1:23" s="142" customFormat="1" ht="20.100000000000001" customHeight="1">
      <c r="A185" s="151">
        <f t="shared" si="71"/>
        <v>148</v>
      </c>
      <c r="B185" s="241" t="s">
        <v>193</v>
      </c>
      <c r="C185" s="369" t="s">
        <v>270</v>
      </c>
      <c r="D185" s="435" t="str">
        <f t="shared" si="60"/>
        <v>~380В</v>
      </c>
      <c r="E185" s="427" t="s">
        <v>468</v>
      </c>
      <c r="F185" s="297" t="s">
        <v>465</v>
      </c>
      <c r="G185" s="433" t="str">
        <f t="shared" si="61"/>
        <v>D</v>
      </c>
      <c r="H185" s="437">
        <f t="shared" si="62"/>
        <v>16</v>
      </c>
      <c r="I185" s="297">
        <f t="shared" si="63"/>
        <v>160</v>
      </c>
      <c r="J185" s="428" t="s">
        <v>930</v>
      </c>
      <c r="K185" s="149">
        <f t="shared" si="64"/>
        <v>320</v>
      </c>
      <c r="L185" s="438">
        <f t="shared" si="65"/>
        <v>0.66666666666666663</v>
      </c>
      <c r="M185" s="438">
        <f t="shared" si="66"/>
        <v>0.59459459459459463</v>
      </c>
      <c r="N185" s="438">
        <f t="shared" si="67"/>
        <v>0.61111111111111116</v>
      </c>
      <c r="O185" s="437">
        <f t="shared" si="68"/>
        <v>330</v>
      </c>
      <c r="P185" s="437">
        <f t="shared" si="69"/>
        <v>370</v>
      </c>
      <c r="Q185" s="437">
        <f t="shared" si="70"/>
        <v>360</v>
      </c>
      <c r="R185" s="53" t="s">
        <v>466</v>
      </c>
      <c r="S185" s="53" t="s">
        <v>467</v>
      </c>
      <c r="T185" s="165">
        <v>16</v>
      </c>
      <c r="U185" s="165">
        <v>360</v>
      </c>
      <c r="V185" s="144" t="s">
        <v>919</v>
      </c>
      <c r="W185" s="165" t="s">
        <v>933</v>
      </c>
    </row>
    <row r="186" spans="1:23" s="142" customFormat="1" ht="20.100000000000001" customHeight="1">
      <c r="A186" s="151">
        <f t="shared" si="71"/>
        <v>149</v>
      </c>
      <c r="B186" s="241" t="s">
        <v>193</v>
      </c>
      <c r="C186" s="369" t="s">
        <v>303</v>
      </c>
      <c r="D186" s="435" t="str">
        <f t="shared" si="60"/>
        <v>~380В</v>
      </c>
      <c r="E186" s="427" t="s">
        <v>468</v>
      </c>
      <c r="F186" s="297" t="s">
        <v>465</v>
      </c>
      <c r="G186" s="433" t="str">
        <f t="shared" si="61"/>
        <v>D</v>
      </c>
      <c r="H186" s="437">
        <f t="shared" si="62"/>
        <v>25</v>
      </c>
      <c r="I186" s="297">
        <f t="shared" si="63"/>
        <v>250</v>
      </c>
      <c r="J186" s="428" t="s">
        <v>930</v>
      </c>
      <c r="K186" s="149">
        <f t="shared" si="64"/>
        <v>500</v>
      </c>
      <c r="L186" s="438">
        <f t="shared" si="65"/>
        <v>0.4</v>
      </c>
      <c r="M186" s="438">
        <f t="shared" si="66"/>
        <v>0.36065573770491804</v>
      </c>
      <c r="N186" s="438">
        <f t="shared" si="67"/>
        <v>0.3728813559322034</v>
      </c>
      <c r="O186" s="437">
        <f t="shared" si="68"/>
        <v>550</v>
      </c>
      <c r="P186" s="437">
        <f t="shared" si="69"/>
        <v>610</v>
      </c>
      <c r="Q186" s="437">
        <f t="shared" si="70"/>
        <v>590</v>
      </c>
      <c r="R186" s="53" t="s">
        <v>466</v>
      </c>
      <c r="S186" s="53" t="s">
        <v>467</v>
      </c>
      <c r="T186" s="165">
        <v>25</v>
      </c>
      <c r="U186" s="165">
        <v>590</v>
      </c>
      <c r="V186" s="144" t="s">
        <v>919</v>
      </c>
      <c r="W186" s="165" t="s">
        <v>933</v>
      </c>
    </row>
    <row r="187" spans="1:23" s="142" customFormat="1" ht="20.100000000000001" customHeight="1">
      <c r="A187" s="151">
        <f t="shared" si="71"/>
        <v>150</v>
      </c>
      <c r="B187" s="241" t="s">
        <v>193</v>
      </c>
      <c r="C187" s="369" t="s">
        <v>271</v>
      </c>
      <c r="D187" s="435" t="str">
        <f t="shared" si="60"/>
        <v>~380В</v>
      </c>
      <c r="E187" s="427" t="s">
        <v>468</v>
      </c>
      <c r="F187" s="297" t="s">
        <v>465</v>
      </c>
      <c r="G187" s="433" t="str">
        <f t="shared" si="61"/>
        <v>D</v>
      </c>
      <c r="H187" s="437">
        <f t="shared" si="62"/>
        <v>16</v>
      </c>
      <c r="I187" s="297">
        <f t="shared" si="63"/>
        <v>160</v>
      </c>
      <c r="J187" s="428" t="s">
        <v>930</v>
      </c>
      <c r="K187" s="149">
        <f t="shared" si="64"/>
        <v>320</v>
      </c>
      <c r="L187" s="438">
        <f t="shared" si="65"/>
        <v>0.45833333333333331</v>
      </c>
      <c r="M187" s="438">
        <f t="shared" si="66"/>
        <v>0.40740740740740738</v>
      </c>
      <c r="N187" s="438">
        <f t="shared" si="67"/>
        <v>0.42307692307692307</v>
      </c>
      <c r="O187" s="437">
        <f t="shared" si="68"/>
        <v>480</v>
      </c>
      <c r="P187" s="437">
        <f t="shared" si="69"/>
        <v>540</v>
      </c>
      <c r="Q187" s="437">
        <f t="shared" si="70"/>
        <v>520</v>
      </c>
      <c r="R187" s="53" t="s">
        <v>466</v>
      </c>
      <c r="S187" s="53" t="s">
        <v>467</v>
      </c>
      <c r="T187" s="165">
        <v>16</v>
      </c>
      <c r="U187" s="165">
        <v>520</v>
      </c>
      <c r="V187" s="144" t="s">
        <v>919</v>
      </c>
      <c r="W187" s="165" t="s">
        <v>933</v>
      </c>
    </row>
    <row r="188" spans="1:23" s="142" customFormat="1" ht="20.100000000000001" customHeight="1">
      <c r="A188" s="151">
        <f t="shared" si="71"/>
        <v>151</v>
      </c>
      <c r="B188" s="241" t="s">
        <v>193</v>
      </c>
      <c r="C188" s="369" t="s">
        <v>272</v>
      </c>
      <c r="D188" s="435" t="str">
        <f t="shared" si="60"/>
        <v>~380В</v>
      </c>
      <c r="E188" s="427" t="s">
        <v>468</v>
      </c>
      <c r="F188" s="297" t="s">
        <v>465</v>
      </c>
      <c r="G188" s="433" t="str">
        <f t="shared" si="61"/>
        <v>D</v>
      </c>
      <c r="H188" s="437">
        <f t="shared" si="62"/>
        <v>16</v>
      </c>
      <c r="I188" s="297">
        <f t="shared" si="63"/>
        <v>160</v>
      </c>
      <c r="J188" s="428" t="s">
        <v>930</v>
      </c>
      <c r="K188" s="149">
        <f t="shared" si="64"/>
        <v>320</v>
      </c>
      <c r="L188" s="438">
        <f t="shared" si="65"/>
        <v>0.46808510638297873</v>
      </c>
      <c r="M188" s="438">
        <f t="shared" si="66"/>
        <v>0.41509433962264153</v>
      </c>
      <c r="N188" s="438">
        <f t="shared" si="67"/>
        <v>0.43137254901960786</v>
      </c>
      <c r="O188" s="437">
        <f t="shared" si="68"/>
        <v>470</v>
      </c>
      <c r="P188" s="437">
        <f t="shared" si="69"/>
        <v>530</v>
      </c>
      <c r="Q188" s="437">
        <f t="shared" si="70"/>
        <v>510</v>
      </c>
      <c r="R188" s="53" t="s">
        <v>466</v>
      </c>
      <c r="S188" s="53" t="s">
        <v>467</v>
      </c>
      <c r="T188" s="165">
        <v>16</v>
      </c>
      <c r="U188" s="165">
        <v>510</v>
      </c>
      <c r="V188" s="144" t="s">
        <v>919</v>
      </c>
      <c r="W188" s="165" t="s">
        <v>933</v>
      </c>
    </row>
    <row r="189" spans="1:23" s="142" customFormat="1" ht="20.100000000000001" customHeight="1">
      <c r="A189" s="151">
        <f t="shared" si="71"/>
        <v>152</v>
      </c>
      <c r="B189" s="241" t="s">
        <v>193</v>
      </c>
      <c r="C189" s="369" t="s">
        <v>304</v>
      </c>
      <c r="D189" s="435" t="str">
        <f t="shared" si="60"/>
        <v>~380В</v>
      </c>
      <c r="E189" s="427" t="s">
        <v>468</v>
      </c>
      <c r="F189" s="297" t="s">
        <v>465</v>
      </c>
      <c r="G189" s="433" t="str">
        <f t="shared" si="61"/>
        <v>D</v>
      </c>
      <c r="H189" s="437">
        <f t="shared" si="62"/>
        <v>10</v>
      </c>
      <c r="I189" s="297">
        <f t="shared" si="63"/>
        <v>100</v>
      </c>
      <c r="J189" s="428" t="s">
        <v>930</v>
      </c>
      <c r="K189" s="149">
        <f t="shared" si="64"/>
        <v>200</v>
      </c>
      <c r="L189" s="438">
        <f t="shared" si="65"/>
        <v>0.73333333333333328</v>
      </c>
      <c r="M189" s="438">
        <f t="shared" si="66"/>
        <v>0.66666666666666663</v>
      </c>
      <c r="N189" s="438">
        <f t="shared" si="67"/>
        <v>0.6875</v>
      </c>
      <c r="O189" s="437">
        <f t="shared" si="68"/>
        <v>300</v>
      </c>
      <c r="P189" s="437">
        <f t="shared" si="69"/>
        <v>330</v>
      </c>
      <c r="Q189" s="437">
        <f t="shared" si="70"/>
        <v>320</v>
      </c>
      <c r="R189" s="53" t="s">
        <v>466</v>
      </c>
      <c r="S189" s="53" t="s">
        <v>467</v>
      </c>
      <c r="T189" s="165">
        <v>10</v>
      </c>
      <c r="U189" s="165">
        <v>320</v>
      </c>
      <c r="V189" s="144" t="s">
        <v>919</v>
      </c>
      <c r="W189" s="165" t="s">
        <v>933</v>
      </c>
    </row>
    <row r="190" spans="1:23" s="142" customFormat="1" ht="20.100000000000001" customHeight="1">
      <c r="A190" s="151">
        <f t="shared" si="71"/>
        <v>153</v>
      </c>
      <c r="B190" s="241" t="s">
        <v>193</v>
      </c>
      <c r="C190" s="369" t="s">
        <v>273</v>
      </c>
      <c r="D190" s="435" t="str">
        <f t="shared" si="60"/>
        <v>~220В</v>
      </c>
      <c r="E190" s="427" t="s">
        <v>468</v>
      </c>
      <c r="F190" s="297" t="s">
        <v>465</v>
      </c>
      <c r="G190" s="433" t="str">
        <f t="shared" si="61"/>
        <v>С</v>
      </c>
      <c r="H190" s="437">
        <f t="shared" si="62"/>
        <v>10</v>
      </c>
      <c r="I190" s="297">
        <f t="shared" si="63"/>
        <v>50</v>
      </c>
      <c r="J190" s="428" t="s">
        <v>930</v>
      </c>
      <c r="K190" s="149">
        <f t="shared" si="64"/>
        <v>100</v>
      </c>
      <c r="L190" s="438">
        <f t="shared" si="65"/>
        <v>0.81481481481481477</v>
      </c>
      <c r="M190" s="438" t="str">
        <f t="shared" si="66"/>
        <v>-</v>
      </c>
      <c r="N190" s="438" t="str">
        <f t="shared" si="67"/>
        <v>-</v>
      </c>
      <c r="O190" s="437">
        <f t="shared" si="68"/>
        <v>270</v>
      </c>
      <c r="P190" s="437" t="str">
        <f t="shared" si="69"/>
        <v>-</v>
      </c>
      <c r="Q190" s="437" t="str">
        <f t="shared" si="70"/>
        <v>-</v>
      </c>
      <c r="R190" s="53" t="s">
        <v>469</v>
      </c>
      <c r="S190" s="53" t="s">
        <v>467</v>
      </c>
      <c r="T190" s="165">
        <v>10</v>
      </c>
      <c r="U190" s="165">
        <v>290</v>
      </c>
      <c r="V190" s="144" t="s">
        <v>926</v>
      </c>
      <c r="W190" s="165" t="s">
        <v>927</v>
      </c>
    </row>
    <row r="191" spans="1:23" s="142" customFormat="1" ht="20.100000000000001" customHeight="1">
      <c r="A191" s="151">
        <f t="shared" si="71"/>
        <v>154</v>
      </c>
      <c r="B191" s="241" t="s">
        <v>193</v>
      </c>
      <c r="C191" s="369" t="s">
        <v>274</v>
      </c>
      <c r="D191" s="435" t="str">
        <f t="shared" si="60"/>
        <v>~220В</v>
      </c>
      <c r="E191" s="427" t="s">
        <v>468</v>
      </c>
      <c r="F191" s="297" t="s">
        <v>465</v>
      </c>
      <c r="G191" s="433" t="str">
        <f t="shared" si="61"/>
        <v>С</v>
      </c>
      <c r="H191" s="437">
        <f t="shared" si="62"/>
        <v>10</v>
      </c>
      <c r="I191" s="297">
        <f t="shared" si="63"/>
        <v>50</v>
      </c>
      <c r="J191" s="428" t="s">
        <v>930</v>
      </c>
      <c r="K191" s="149">
        <f t="shared" si="64"/>
        <v>100</v>
      </c>
      <c r="L191" s="438">
        <f t="shared" si="65"/>
        <v>0.6875</v>
      </c>
      <c r="M191" s="438" t="str">
        <f t="shared" si="66"/>
        <v>-</v>
      </c>
      <c r="N191" s="438" t="str">
        <f t="shared" si="67"/>
        <v>-</v>
      </c>
      <c r="O191" s="437">
        <f t="shared" si="68"/>
        <v>320</v>
      </c>
      <c r="P191" s="437" t="str">
        <f t="shared" si="69"/>
        <v>-</v>
      </c>
      <c r="Q191" s="437" t="str">
        <f t="shared" si="70"/>
        <v>-</v>
      </c>
      <c r="R191" s="53" t="s">
        <v>469</v>
      </c>
      <c r="S191" s="53" t="s">
        <v>467</v>
      </c>
      <c r="T191" s="165">
        <v>10</v>
      </c>
      <c r="U191" s="165">
        <v>345</v>
      </c>
      <c r="V191" s="144" t="s">
        <v>926</v>
      </c>
      <c r="W191" s="165" t="s">
        <v>927</v>
      </c>
    </row>
    <row r="192" spans="1:23" s="142" customFormat="1" ht="20.100000000000001" customHeight="1">
      <c r="A192" s="151">
        <f t="shared" si="71"/>
        <v>155</v>
      </c>
      <c r="B192" s="241" t="s">
        <v>193</v>
      </c>
      <c r="C192" s="369" t="s">
        <v>355</v>
      </c>
      <c r="D192" s="435" t="str">
        <f t="shared" si="60"/>
        <v>~220В</v>
      </c>
      <c r="E192" s="427" t="s">
        <v>468</v>
      </c>
      <c r="F192" s="297" t="s">
        <v>465</v>
      </c>
      <c r="G192" s="433" t="str">
        <f t="shared" si="61"/>
        <v>С</v>
      </c>
      <c r="H192" s="437">
        <f t="shared" si="62"/>
        <v>10</v>
      </c>
      <c r="I192" s="297">
        <f t="shared" si="63"/>
        <v>50</v>
      </c>
      <c r="J192" s="428" t="s">
        <v>930</v>
      </c>
      <c r="K192" s="149">
        <f t="shared" si="64"/>
        <v>100</v>
      </c>
      <c r="L192" s="438" t="str">
        <f t="shared" si="65"/>
        <v>-</v>
      </c>
      <c r="M192" s="438">
        <f t="shared" si="66"/>
        <v>0.61111111111111116</v>
      </c>
      <c r="N192" s="438" t="str">
        <f t="shared" si="67"/>
        <v>-</v>
      </c>
      <c r="O192" s="437" t="str">
        <f t="shared" si="68"/>
        <v>-</v>
      </c>
      <c r="P192" s="437">
        <f t="shared" si="69"/>
        <v>360</v>
      </c>
      <c r="Q192" s="437" t="str">
        <f t="shared" si="70"/>
        <v>-</v>
      </c>
      <c r="R192" s="53" t="s">
        <v>469</v>
      </c>
      <c r="S192" s="53" t="s">
        <v>467</v>
      </c>
      <c r="T192" s="165">
        <v>10</v>
      </c>
      <c r="U192" s="165">
        <v>350</v>
      </c>
      <c r="V192" s="144" t="s">
        <v>920</v>
      </c>
      <c r="W192" s="165" t="s">
        <v>927</v>
      </c>
    </row>
    <row r="193" spans="1:23" s="142" customFormat="1" ht="20.100000000000001" customHeight="1">
      <c r="A193" s="151">
        <f t="shared" si="71"/>
        <v>156</v>
      </c>
      <c r="B193" s="241" t="s">
        <v>193</v>
      </c>
      <c r="C193" s="369" t="s">
        <v>275</v>
      </c>
      <c r="D193" s="435" t="str">
        <f t="shared" si="60"/>
        <v>~220В</v>
      </c>
      <c r="E193" s="427" t="s">
        <v>468</v>
      </c>
      <c r="F193" s="297" t="s">
        <v>465</v>
      </c>
      <c r="G193" s="433" t="str">
        <f t="shared" si="61"/>
        <v>С</v>
      </c>
      <c r="H193" s="437">
        <f t="shared" si="62"/>
        <v>10</v>
      </c>
      <c r="I193" s="297">
        <f t="shared" si="63"/>
        <v>50</v>
      </c>
      <c r="J193" s="428" t="s">
        <v>930</v>
      </c>
      <c r="K193" s="149">
        <f t="shared" si="64"/>
        <v>100</v>
      </c>
      <c r="L193" s="438" t="str">
        <f t="shared" si="65"/>
        <v>-</v>
      </c>
      <c r="M193" s="438" t="str">
        <f t="shared" si="66"/>
        <v>-</v>
      </c>
      <c r="N193" s="438">
        <f t="shared" si="67"/>
        <v>0.62857142857142856</v>
      </c>
      <c r="O193" s="437" t="str">
        <f t="shared" si="68"/>
        <v>-</v>
      </c>
      <c r="P193" s="437" t="str">
        <f t="shared" si="69"/>
        <v>-</v>
      </c>
      <c r="Q193" s="437">
        <f t="shared" si="70"/>
        <v>350</v>
      </c>
      <c r="R193" s="53" t="s">
        <v>469</v>
      </c>
      <c r="S193" s="53" t="s">
        <v>467</v>
      </c>
      <c r="T193" s="165">
        <v>10</v>
      </c>
      <c r="U193" s="165">
        <v>355</v>
      </c>
      <c r="V193" s="144" t="s">
        <v>927</v>
      </c>
      <c r="W193" s="165" t="s">
        <v>927</v>
      </c>
    </row>
    <row r="194" spans="1:23" s="142" customFormat="1" ht="20.100000000000001" customHeight="1">
      <c r="A194" s="151">
        <f t="shared" si="71"/>
        <v>157</v>
      </c>
      <c r="B194" s="241" t="s">
        <v>193</v>
      </c>
      <c r="C194" s="369" t="s">
        <v>356</v>
      </c>
      <c r="D194" s="435" t="str">
        <f t="shared" si="60"/>
        <v>~220В</v>
      </c>
      <c r="E194" s="427" t="s">
        <v>468</v>
      </c>
      <c r="F194" s="297" t="s">
        <v>465</v>
      </c>
      <c r="G194" s="433" t="str">
        <f t="shared" si="61"/>
        <v>С</v>
      </c>
      <c r="H194" s="437">
        <f t="shared" si="62"/>
        <v>10</v>
      </c>
      <c r="I194" s="297">
        <f t="shared" si="63"/>
        <v>50</v>
      </c>
      <c r="J194" s="428" t="s">
        <v>930</v>
      </c>
      <c r="K194" s="149">
        <f t="shared" si="64"/>
        <v>100</v>
      </c>
      <c r="L194" s="438">
        <f t="shared" si="65"/>
        <v>0.66666666666666663</v>
      </c>
      <c r="M194" s="438" t="str">
        <f t="shared" si="66"/>
        <v>-</v>
      </c>
      <c r="N194" s="438" t="str">
        <f t="shared" si="67"/>
        <v>-</v>
      </c>
      <c r="O194" s="437">
        <f t="shared" si="68"/>
        <v>330</v>
      </c>
      <c r="P194" s="437" t="str">
        <f t="shared" si="69"/>
        <v>-</v>
      </c>
      <c r="Q194" s="437" t="str">
        <f t="shared" si="70"/>
        <v>-</v>
      </c>
      <c r="R194" s="53" t="s">
        <v>469</v>
      </c>
      <c r="S194" s="53" t="s">
        <v>467</v>
      </c>
      <c r="T194" s="165">
        <v>10</v>
      </c>
      <c r="U194" s="165">
        <v>360</v>
      </c>
      <c r="V194" s="144" t="s">
        <v>926</v>
      </c>
      <c r="W194" s="165" t="s">
        <v>927</v>
      </c>
    </row>
    <row r="195" spans="1:23" s="142" customFormat="1" ht="20.100000000000001" customHeight="1">
      <c r="A195" s="151">
        <f t="shared" si="71"/>
        <v>158</v>
      </c>
      <c r="B195" s="241" t="s">
        <v>193</v>
      </c>
      <c r="C195" s="369" t="s">
        <v>357</v>
      </c>
      <c r="D195" s="435" t="str">
        <f t="shared" si="60"/>
        <v>~380В</v>
      </c>
      <c r="E195" s="427" t="s">
        <v>468</v>
      </c>
      <c r="F195" s="297" t="s">
        <v>465</v>
      </c>
      <c r="G195" s="433" t="str">
        <f t="shared" si="61"/>
        <v>D</v>
      </c>
      <c r="H195" s="437">
        <f t="shared" si="62"/>
        <v>16</v>
      </c>
      <c r="I195" s="297">
        <f t="shared" si="63"/>
        <v>160</v>
      </c>
      <c r="J195" s="428" t="s">
        <v>930</v>
      </c>
      <c r="K195" s="149">
        <f t="shared" si="64"/>
        <v>320</v>
      </c>
      <c r="L195" s="438">
        <f t="shared" si="65"/>
        <v>0.6470588235294118</v>
      </c>
      <c r="M195" s="438">
        <f t="shared" si="66"/>
        <v>0.57894736842105265</v>
      </c>
      <c r="N195" s="438">
        <f t="shared" si="67"/>
        <v>0.59459459459459463</v>
      </c>
      <c r="O195" s="437">
        <f t="shared" si="68"/>
        <v>340</v>
      </c>
      <c r="P195" s="437">
        <f t="shared" si="69"/>
        <v>380</v>
      </c>
      <c r="Q195" s="437">
        <f t="shared" si="70"/>
        <v>370</v>
      </c>
      <c r="R195" s="53" t="s">
        <v>469</v>
      </c>
      <c r="S195" s="53" t="s">
        <v>467</v>
      </c>
      <c r="T195" s="165">
        <v>16</v>
      </c>
      <c r="U195" s="165">
        <v>370</v>
      </c>
      <c r="V195" s="144" t="s">
        <v>919</v>
      </c>
      <c r="W195" s="165" t="s">
        <v>933</v>
      </c>
    </row>
    <row r="196" spans="1:23" s="142" customFormat="1" ht="20.100000000000001" customHeight="1">
      <c r="A196" s="722" t="str">
        <f ca="1">'Протокол №503-3'!A529</f>
        <v>ВРУ-4.4 (аренда)</v>
      </c>
      <c r="B196" s="723"/>
      <c r="C196" s="723"/>
      <c r="D196" s="723"/>
      <c r="E196" s="723"/>
      <c r="F196" s="723"/>
      <c r="G196" s="723"/>
      <c r="H196" s="723"/>
      <c r="I196" s="723"/>
      <c r="J196" s="723"/>
      <c r="K196" s="723"/>
      <c r="L196" s="723"/>
      <c r="M196" s="723"/>
      <c r="N196" s="723"/>
      <c r="O196" s="723"/>
      <c r="P196" s="723"/>
      <c r="Q196" s="723"/>
      <c r="R196" s="723"/>
      <c r="S196" s="724"/>
      <c r="T196" s="165"/>
      <c r="U196" s="165"/>
      <c r="V196" s="133"/>
      <c r="W196" s="165"/>
    </row>
    <row r="197" spans="1:23" s="142" customFormat="1" ht="20.100000000000001" customHeight="1">
      <c r="A197" s="722" t="str">
        <f ca="1">'Протокол №503-3'!A534</f>
        <v>РП-1</v>
      </c>
      <c r="B197" s="723"/>
      <c r="C197" s="723"/>
      <c r="D197" s="723"/>
      <c r="E197" s="723"/>
      <c r="F197" s="723"/>
      <c r="G197" s="723"/>
      <c r="H197" s="723"/>
      <c r="I197" s="723"/>
      <c r="J197" s="723"/>
      <c r="K197" s="723"/>
      <c r="L197" s="723"/>
      <c r="M197" s="723"/>
      <c r="N197" s="723"/>
      <c r="O197" s="723"/>
      <c r="P197" s="723"/>
      <c r="Q197" s="723"/>
      <c r="R197" s="723"/>
      <c r="S197" s="724"/>
      <c r="T197" s="165"/>
      <c r="U197" s="165"/>
      <c r="V197" s="133"/>
      <c r="W197" s="165"/>
    </row>
    <row r="198" spans="1:23" s="142" customFormat="1" ht="20.100000000000001" customHeight="1">
      <c r="A198" s="151">
        <v>159</v>
      </c>
      <c r="B198" s="241" t="s">
        <v>193</v>
      </c>
      <c r="C198" s="369" t="s">
        <v>215</v>
      </c>
      <c r="D198" s="435" t="str">
        <f>IF(V198="АВС","~380В","~220В")</f>
        <v>~380В</v>
      </c>
      <c r="E198" s="427" t="s">
        <v>476</v>
      </c>
      <c r="F198" s="297" t="s">
        <v>465</v>
      </c>
      <c r="G198" s="433" t="str">
        <f>W198</f>
        <v>С</v>
      </c>
      <c r="H198" s="437">
        <f>T198</f>
        <v>32</v>
      </c>
      <c r="I198" s="297">
        <f>IF(W198="В",T198*3,IF(W198="С",T198*5,T198*10))</f>
        <v>160</v>
      </c>
      <c r="J198" s="428" t="s">
        <v>930</v>
      </c>
      <c r="K198" s="149">
        <f>IF(W198="В",T198*5,IF(W198="С",T198*10,T198*20))</f>
        <v>320</v>
      </c>
      <c r="L198" s="438">
        <f>IF(OR(V198="В",V198="С"),"-",220/O198)</f>
        <v>0.51162790697674421</v>
      </c>
      <c r="M198" s="438">
        <f>IF(OR(V198="А",V198="С"),"-",220/P198)</f>
        <v>0.46808510638297873</v>
      </c>
      <c r="N198" s="438">
        <f>IF(OR(V198="А",V198="В"),"-",220/Q198)</f>
        <v>0.47826086956521741</v>
      </c>
      <c r="O198" s="437">
        <f>IF(OR(V198="В",V198="С"),"-",TRUNC((U198-U198*6/100)/10,0)*10)</f>
        <v>430</v>
      </c>
      <c r="P198" s="437">
        <f>IF(OR(V198="А",V198="С"),"-",TRUNC((U198+U198*4/100)/10,0)*10)</f>
        <v>470</v>
      </c>
      <c r="Q198" s="437">
        <f>IF(OR(V198="А",V198="В"),"-",TRUNC(U198/10,0)*10)</f>
        <v>460</v>
      </c>
      <c r="R198" s="53" t="s">
        <v>466</v>
      </c>
      <c r="S198" s="53" t="s">
        <v>467</v>
      </c>
      <c r="T198" s="165">
        <v>32</v>
      </c>
      <c r="U198" s="165">
        <v>460</v>
      </c>
      <c r="V198" s="144" t="s">
        <v>919</v>
      </c>
      <c r="W198" s="165" t="s">
        <v>927</v>
      </c>
    </row>
    <row r="199" spans="1:23" s="142" customFormat="1" ht="20.100000000000001" customHeight="1">
      <c r="A199" s="722" t="str">
        <f ca="1">'Протокол №503-3'!A536</f>
        <v>ВРУ-4.6 (насосная пожаротушения)</v>
      </c>
      <c r="B199" s="723"/>
      <c r="C199" s="723"/>
      <c r="D199" s="723"/>
      <c r="E199" s="723"/>
      <c r="F199" s="723"/>
      <c r="G199" s="723"/>
      <c r="H199" s="723"/>
      <c r="I199" s="723"/>
      <c r="J199" s="723"/>
      <c r="K199" s="723"/>
      <c r="L199" s="723"/>
      <c r="M199" s="723"/>
      <c r="N199" s="723"/>
      <c r="O199" s="723"/>
      <c r="P199" s="723"/>
      <c r="Q199" s="723"/>
      <c r="R199" s="723"/>
      <c r="S199" s="724"/>
      <c r="T199" s="165"/>
      <c r="U199" s="165"/>
      <c r="V199" s="133"/>
      <c r="W199" s="165"/>
    </row>
    <row r="200" spans="1:23" s="142" customFormat="1" ht="20.100000000000001" customHeight="1">
      <c r="A200" s="722" t="str">
        <f ca="1">'Протокол №503-3'!A543</f>
        <v>РП-1/2</v>
      </c>
      <c r="B200" s="723"/>
      <c r="C200" s="723"/>
      <c r="D200" s="723"/>
      <c r="E200" s="723"/>
      <c r="F200" s="723"/>
      <c r="G200" s="723"/>
      <c r="H200" s="723"/>
      <c r="I200" s="723"/>
      <c r="J200" s="723"/>
      <c r="K200" s="723"/>
      <c r="L200" s="723"/>
      <c r="M200" s="723"/>
      <c r="N200" s="723"/>
      <c r="O200" s="723"/>
      <c r="P200" s="723"/>
      <c r="Q200" s="723"/>
      <c r="R200" s="723"/>
      <c r="S200" s="724"/>
      <c r="T200" s="165"/>
      <c r="U200" s="165"/>
      <c r="V200" s="133"/>
      <c r="W200" s="165"/>
    </row>
    <row r="201" spans="1:23" s="142" customFormat="1" ht="21" customHeight="1">
      <c r="A201" s="151">
        <v>160</v>
      </c>
      <c r="B201" s="241" t="s">
        <v>193</v>
      </c>
      <c r="C201" s="369" t="s">
        <v>398</v>
      </c>
      <c r="D201" s="435" t="str">
        <f t="shared" ref="D201:D206" si="72">IF(V201="АВС","~380В","~220В")</f>
        <v>~380В</v>
      </c>
      <c r="E201" s="427" t="s">
        <v>468</v>
      </c>
      <c r="F201" s="297" t="s">
        <v>465</v>
      </c>
      <c r="G201" s="433" t="str">
        <f t="shared" ref="G201:G206" si="73">W201</f>
        <v>D</v>
      </c>
      <c r="H201" s="437">
        <f t="shared" ref="H201:H206" si="74">T201</f>
        <v>16</v>
      </c>
      <c r="I201" s="297">
        <f t="shared" ref="I201:I206" si="75">IF(W201="В",T201*3,IF(W201="С",T201*5,T201*10))</f>
        <v>160</v>
      </c>
      <c r="J201" s="428" t="s">
        <v>930</v>
      </c>
      <c r="K201" s="149">
        <f t="shared" ref="K201:K206" si="76">IF(W201="В",T201*5,IF(W201="С",T201*10,T201*20))</f>
        <v>320</v>
      </c>
      <c r="L201" s="438">
        <f t="shared" ref="L201:L206" si="77">IF(OR(V201="В",V201="С"),"-",220/O201)</f>
        <v>0.5641025641025641</v>
      </c>
      <c r="M201" s="438">
        <f t="shared" ref="M201:M206" si="78">IF(OR(V201="А",V201="С"),"-",220/P201)</f>
        <v>0.51162790697674421</v>
      </c>
      <c r="N201" s="438">
        <f t="shared" ref="N201:N206" si="79">IF(OR(V201="А",V201="В"),"-",220/Q201)</f>
        <v>0.52380952380952384</v>
      </c>
      <c r="O201" s="437">
        <f t="shared" ref="O201:O206" si="80">IF(OR(V201="В",V201="С"),"-",TRUNC((U201-U201*6/100)/10,0)*10)</f>
        <v>390</v>
      </c>
      <c r="P201" s="437">
        <f t="shared" ref="P201:P206" si="81">IF(OR(V201="А",V201="С"),"-",TRUNC((U201+U201*4/100)/10,0)*10)</f>
        <v>430</v>
      </c>
      <c r="Q201" s="437">
        <f t="shared" ref="Q201:Q206" si="82">IF(OR(V201="А",V201="В"),"-",TRUNC(U201/10,0)*10)</f>
        <v>420</v>
      </c>
      <c r="R201" s="53" t="s">
        <v>466</v>
      </c>
      <c r="S201" s="53" t="s">
        <v>467</v>
      </c>
      <c r="T201" s="165">
        <v>16</v>
      </c>
      <c r="U201" s="165">
        <v>420</v>
      </c>
      <c r="V201" s="144" t="s">
        <v>919</v>
      </c>
      <c r="W201" s="165" t="s">
        <v>933</v>
      </c>
    </row>
    <row r="202" spans="1:23" s="142" customFormat="1" ht="21" customHeight="1">
      <c r="A202" s="151">
        <f>A201+1</f>
        <v>161</v>
      </c>
      <c r="B202" s="241" t="s">
        <v>193</v>
      </c>
      <c r="C202" s="369" t="s">
        <v>399</v>
      </c>
      <c r="D202" s="435" t="str">
        <f t="shared" si="72"/>
        <v>~380В</v>
      </c>
      <c r="E202" s="427" t="s">
        <v>468</v>
      </c>
      <c r="F202" s="297" t="s">
        <v>465</v>
      </c>
      <c r="G202" s="433" t="str">
        <f t="shared" si="73"/>
        <v>D</v>
      </c>
      <c r="H202" s="437">
        <f t="shared" si="74"/>
        <v>16</v>
      </c>
      <c r="I202" s="297">
        <f t="shared" si="75"/>
        <v>160</v>
      </c>
      <c r="J202" s="428" t="s">
        <v>930</v>
      </c>
      <c r="K202" s="149">
        <f t="shared" si="76"/>
        <v>320</v>
      </c>
      <c r="L202" s="438">
        <f t="shared" si="77"/>
        <v>0.57894736842105265</v>
      </c>
      <c r="M202" s="438">
        <f t="shared" si="78"/>
        <v>0.52380952380952384</v>
      </c>
      <c r="N202" s="438">
        <f t="shared" si="79"/>
        <v>0.53658536585365857</v>
      </c>
      <c r="O202" s="437">
        <f t="shared" si="80"/>
        <v>380</v>
      </c>
      <c r="P202" s="437">
        <f t="shared" si="81"/>
        <v>420</v>
      </c>
      <c r="Q202" s="437">
        <f t="shared" si="82"/>
        <v>410</v>
      </c>
      <c r="R202" s="53" t="s">
        <v>466</v>
      </c>
      <c r="S202" s="53" t="s">
        <v>467</v>
      </c>
      <c r="T202" s="165">
        <v>16</v>
      </c>
      <c r="U202" s="165">
        <v>410</v>
      </c>
      <c r="V202" s="144" t="s">
        <v>919</v>
      </c>
      <c r="W202" s="165" t="s">
        <v>933</v>
      </c>
    </row>
    <row r="203" spans="1:23" s="142" customFormat="1" ht="21" customHeight="1">
      <c r="A203" s="151">
        <f>A202+1</f>
        <v>162</v>
      </c>
      <c r="B203" s="241" t="s">
        <v>193</v>
      </c>
      <c r="C203" s="369" t="s">
        <v>400</v>
      </c>
      <c r="D203" s="435" t="str">
        <f t="shared" si="72"/>
        <v>~220В</v>
      </c>
      <c r="E203" s="427" t="s">
        <v>476</v>
      </c>
      <c r="F203" s="297" t="s">
        <v>465</v>
      </c>
      <c r="G203" s="433" t="str">
        <f t="shared" si="73"/>
        <v>D</v>
      </c>
      <c r="H203" s="437">
        <f t="shared" si="74"/>
        <v>16</v>
      </c>
      <c r="I203" s="297">
        <f t="shared" si="75"/>
        <v>160</v>
      </c>
      <c r="J203" s="428" t="s">
        <v>930</v>
      </c>
      <c r="K203" s="149">
        <f t="shared" si="76"/>
        <v>320</v>
      </c>
      <c r="L203" s="438">
        <f t="shared" si="77"/>
        <v>0.61111111111111116</v>
      </c>
      <c r="M203" s="438" t="str">
        <f t="shared" si="78"/>
        <v>-</v>
      </c>
      <c r="N203" s="438" t="str">
        <f t="shared" si="79"/>
        <v>-</v>
      </c>
      <c r="O203" s="437">
        <f t="shared" si="80"/>
        <v>360</v>
      </c>
      <c r="P203" s="437" t="str">
        <f t="shared" si="81"/>
        <v>-</v>
      </c>
      <c r="Q203" s="437" t="str">
        <f t="shared" si="82"/>
        <v>-</v>
      </c>
      <c r="R203" s="53" t="s">
        <v>466</v>
      </c>
      <c r="S203" s="53" t="s">
        <v>467</v>
      </c>
      <c r="T203" s="165">
        <v>16</v>
      </c>
      <c r="U203" s="165">
        <v>390</v>
      </c>
      <c r="V203" s="144" t="s">
        <v>926</v>
      </c>
      <c r="W203" s="165" t="s">
        <v>933</v>
      </c>
    </row>
    <row r="204" spans="1:23" s="142" customFormat="1" ht="21" customHeight="1">
      <c r="A204" s="151">
        <f>A203+1</f>
        <v>163</v>
      </c>
      <c r="B204" s="241" t="s">
        <v>193</v>
      </c>
      <c r="C204" s="369" t="s">
        <v>401</v>
      </c>
      <c r="D204" s="435" t="str">
        <f t="shared" si="72"/>
        <v>~220В</v>
      </c>
      <c r="E204" s="427" t="s">
        <v>476</v>
      </c>
      <c r="F204" s="297" t="s">
        <v>465</v>
      </c>
      <c r="G204" s="433" t="str">
        <f t="shared" si="73"/>
        <v>D</v>
      </c>
      <c r="H204" s="437">
        <f t="shared" si="74"/>
        <v>16</v>
      </c>
      <c r="I204" s="297">
        <f t="shared" si="75"/>
        <v>160</v>
      </c>
      <c r="J204" s="428" t="s">
        <v>930</v>
      </c>
      <c r="K204" s="149">
        <f t="shared" si="76"/>
        <v>320</v>
      </c>
      <c r="L204" s="438" t="str">
        <f t="shared" si="77"/>
        <v>-</v>
      </c>
      <c r="M204" s="438">
        <f t="shared" si="78"/>
        <v>0.53658536585365857</v>
      </c>
      <c r="N204" s="438" t="str">
        <f t="shared" si="79"/>
        <v>-</v>
      </c>
      <c r="O204" s="437" t="str">
        <f t="shared" si="80"/>
        <v>-</v>
      </c>
      <c r="P204" s="437">
        <f t="shared" si="81"/>
        <v>410</v>
      </c>
      <c r="Q204" s="437" t="str">
        <f t="shared" si="82"/>
        <v>-</v>
      </c>
      <c r="R204" s="53" t="s">
        <v>466</v>
      </c>
      <c r="S204" s="53" t="s">
        <v>467</v>
      </c>
      <c r="T204" s="165">
        <v>16</v>
      </c>
      <c r="U204" s="165">
        <v>395</v>
      </c>
      <c r="V204" s="144" t="s">
        <v>920</v>
      </c>
      <c r="W204" s="165" t="s">
        <v>933</v>
      </c>
    </row>
    <row r="205" spans="1:23" s="142" customFormat="1" ht="21" customHeight="1">
      <c r="A205" s="151">
        <f>A204+1</f>
        <v>164</v>
      </c>
      <c r="B205" s="241" t="s">
        <v>193</v>
      </c>
      <c r="C205" s="369" t="s">
        <v>402</v>
      </c>
      <c r="D205" s="435" t="str">
        <f t="shared" si="72"/>
        <v>~220В</v>
      </c>
      <c r="E205" s="427" t="s">
        <v>476</v>
      </c>
      <c r="F205" s="297" t="s">
        <v>465</v>
      </c>
      <c r="G205" s="433" t="str">
        <f t="shared" si="73"/>
        <v>D</v>
      </c>
      <c r="H205" s="437">
        <f t="shared" si="74"/>
        <v>16</v>
      </c>
      <c r="I205" s="297">
        <f t="shared" si="75"/>
        <v>160</v>
      </c>
      <c r="J205" s="428" t="s">
        <v>930</v>
      </c>
      <c r="K205" s="149">
        <f t="shared" si="76"/>
        <v>320</v>
      </c>
      <c r="L205" s="438" t="str">
        <f t="shared" si="77"/>
        <v>-</v>
      </c>
      <c r="M205" s="438">
        <f t="shared" si="78"/>
        <v>0.55000000000000004</v>
      </c>
      <c r="N205" s="438" t="str">
        <f t="shared" si="79"/>
        <v>-</v>
      </c>
      <c r="O205" s="437" t="str">
        <f t="shared" si="80"/>
        <v>-</v>
      </c>
      <c r="P205" s="437">
        <f t="shared" si="81"/>
        <v>400</v>
      </c>
      <c r="Q205" s="437" t="str">
        <f t="shared" si="82"/>
        <v>-</v>
      </c>
      <c r="R205" s="53" t="s">
        <v>466</v>
      </c>
      <c r="S205" s="53" t="s">
        <v>467</v>
      </c>
      <c r="T205" s="165">
        <v>16</v>
      </c>
      <c r="U205" s="165">
        <v>385</v>
      </c>
      <c r="V205" s="144" t="s">
        <v>920</v>
      </c>
      <c r="W205" s="165" t="s">
        <v>933</v>
      </c>
    </row>
    <row r="206" spans="1:23" s="142" customFormat="1" ht="21" customHeight="1">
      <c r="A206" s="151">
        <f>A205+1</f>
        <v>165</v>
      </c>
      <c r="B206" s="241" t="s">
        <v>193</v>
      </c>
      <c r="C206" s="369" t="s">
        <v>403</v>
      </c>
      <c r="D206" s="435" t="str">
        <f t="shared" si="72"/>
        <v>~220В</v>
      </c>
      <c r="E206" s="427" t="s">
        <v>476</v>
      </c>
      <c r="F206" s="297" t="s">
        <v>465</v>
      </c>
      <c r="G206" s="433" t="str">
        <f t="shared" si="73"/>
        <v>D</v>
      </c>
      <c r="H206" s="437">
        <f t="shared" si="74"/>
        <v>16</v>
      </c>
      <c r="I206" s="297">
        <f t="shared" si="75"/>
        <v>160</v>
      </c>
      <c r="J206" s="428" t="s">
        <v>930</v>
      </c>
      <c r="K206" s="149">
        <f t="shared" si="76"/>
        <v>320</v>
      </c>
      <c r="L206" s="438" t="str">
        <f t="shared" si="77"/>
        <v>-</v>
      </c>
      <c r="M206" s="438" t="str">
        <f t="shared" si="78"/>
        <v>-</v>
      </c>
      <c r="N206" s="438">
        <f t="shared" si="79"/>
        <v>0.57894736842105265</v>
      </c>
      <c r="O206" s="437" t="str">
        <f t="shared" si="80"/>
        <v>-</v>
      </c>
      <c r="P206" s="437" t="str">
        <f t="shared" si="81"/>
        <v>-</v>
      </c>
      <c r="Q206" s="437">
        <f t="shared" si="82"/>
        <v>380</v>
      </c>
      <c r="R206" s="53" t="s">
        <v>466</v>
      </c>
      <c r="S206" s="53" t="s">
        <v>467</v>
      </c>
      <c r="T206" s="165">
        <v>16</v>
      </c>
      <c r="U206" s="165">
        <v>380</v>
      </c>
      <c r="V206" s="144" t="s">
        <v>927</v>
      </c>
      <c r="W206" s="165" t="s">
        <v>933</v>
      </c>
    </row>
    <row r="207" spans="1:23" s="142" customFormat="1" ht="21" customHeight="1">
      <c r="A207" s="722" t="str">
        <f ca="1">'Протокол №503-3'!A550</f>
        <v>АВР-РП-3</v>
      </c>
      <c r="B207" s="723"/>
      <c r="C207" s="723"/>
      <c r="D207" s="723"/>
      <c r="E207" s="723"/>
      <c r="F207" s="723"/>
      <c r="G207" s="723"/>
      <c r="H207" s="723"/>
      <c r="I207" s="723"/>
      <c r="J207" s="723"/>
      <c r="K207" s="723"/>
      <c r="L207" s="723"/>
      <c r="M207" s="723"/>
      <c r="N207" s="723"/>
      <c r="O207" s="723"/>
      <c r="P207" s="723"/>
      <c r="Q207" s="723"/>
      <c r="R207" s="723"/>
      <c r="S207" s="724"/>
      <c r="T207" s="165"/>
      <c r="U207" s="165"/>
      <c r="V207" s="133"/>
      <c r="W207" s="165"/>
    </row>
    <row r="208" spans="1:23" s="142" customFormat="1" ht="21" customHeight="1">
      <c r="A208" s="151">
        <v>166</v>
      </c>
      <c r="B208" s="241" t="s">
        <v>193</v>
      </c>
      <c r="C208" s="369" t="s">
        <v>404</v>
      </c>
      <c r="D208" s="435" t="str">
        <f>IF(V208="АВС","~380В","~220В")</f>
        <v>~380В</v>
      </c>
      <c r="E208" s="427" t="s">
        <v>476</v>
      </c>
      <c r="F208" s="297" t="s">
        <v>465</v>
      </c>
      <c r="G208" s="433" t="str">
        <f>W208</f>
        <v>D</v>
      </c>
      <c r="H208" s="437">
        <f>T208</f>
        <v>63</v>
      </c>
      <c r="I208" s="297">
        <f>IF(W208="В",T208*3,IF(W208="С",T208*5,T208*10))</f>
        <v>630</v>
      </c>
      <c r="J208" s="428" t="s">
        <v>930</v>
      </c>
      <c r="K208" s="149">
        <f>IF(W208="В",T208*5,IF(W208="С",T208*10,T208*20))</f>
        <v>1260</v>
      </c>
      <c r="L208" s="438">
        <f>IF(OR(V208="В",V208="С"),"-",220/O208)</f>
        <v>0.17741935483870969</v>
      </c>
      <c r="M208" s="438">
        <f>IF(OR(V208="А",V208="С"),"-",220/P208)</f>
        <v>0.16058394160583941</v>
      </c>
      <c r="N208" s="438">
        <f>IF(OR(V208="А",V208="В"),"-",220/Q208)</f>
        <v>0.16666666666666666</v>
      </c>
      <c r="O208" s="437">
        <f>IF(OR(V208="В",V208="С"),"-",TRUNC((U208-U208*6/100)/10,0)*10)</f>
        <v>1240</v>
      </c>
      <c r="P208" s="437">
        <f>IF(OR(V208="А",V208="С"),"-",TRUNC((U208+U208*4/100)/10,0)*10)</f>
        <v>1370</v>
      </c>
      <c r="Q208" s="437">
        <f>IF(OR(V208="А",V208="В"),"-",TRUNC(U208/10,0)*10)</f>
        <v>1320</v>
      </c>
      <c r="R208" s="53" t="s">
        <v>466</v>
      </c>
      <c r="S208" s="53" t="s">
        <v>467</v>
      </c>
      <c r="T208" s="165">
        <v>63</v>
      </c>
      <c r="U208" s="165">
        <v>1320</v>
      </c>
      <c r="V208" s="144" t="s">
        <v>919</v>
      </c>
      <c r="W208" s="165" t="s">
        <v>933</v>
      </c>
    </row>
    <row r="209" spans="1:23" s="142" customFormat="1" ht="21" customHeight="1">
      <c r="A209" s="151">
        <f>A208+1</f>
        <v>167</v>
      </c>
      <c r="B209" s="241" t="s">
        <v>193</v>
      </c>
      <c r="C209" s="369" t="s">
        <v>405</v>
      </c>
      <c r="D209" s="435" t="str">
        <f>IF(V209="АВС","~380В","~220В")</f>
        <v>~380В</v>
      </c>
      <c r="E209" s="427" t="s">
        <v>471</v>
      </c>
      <c r="F209" s="297" t="s">
        <v>465</v>
      </c>
      <c r="G209" s="433" t="str">
        <f>W209</f>
        <v>С</v>
      </c>
      <c r="H209" s="437">
        <f>T209</f>
        <v>10</v>
      </c>
      <c r="I209" s="297">
        <f>IF(W209="В",T209*3,IF(W209="С",T209*5,T209*10))</f>
        <v>50</v>
      </c>
      <c r="J209" s="428" t="s">
        <v>930</v>
      </c>
      <c r="K209" s="149">
        <f>IF(W209="В",T209*5,IF(W209="С",T209*10,T209*20))</f>
        <v>100</v>
      </c>
      <c r="L209" s="438">
        <f>IF(OR(V209="В",V209="С"),"-",220/O209)</f>
        <v>0.73333333333333328</v>
      </c>
      <c r="M209" s="438">
        <f>IF(OR(V209="А",V209="С"),"-",220/P209)</f>
        <v>0.66666666666666663</v>
      </c>
      <c r="N209" s="438">
        <f>IF(OR(V209="А",V209="В"),"-",220/Q209)</f>
        <v>0.6875</v>
      </c>
      <c r="O209" s="437">
        <f>IF(OR(V209="В",V209="С"),"-",TRUNC((U209-U209*6/100)/10,0)*10)</f>
        <v>300</v>
      </c>
      <c r="P209" s="437">
        <f>IF(OR(V209="А",V209="С"),"-",TRUNC((U209+U209*4/100)/10,0)*10)</f>
        <v>330</v>
      </c>
      <c r="Q209" s="437">
        <f>IF(OR(V209="А",V209="В"),"-",TRUNC(U209/10,0)*10)</f>
        <v>320</v>
      </c>
      <c r="R209" s="53" t="s">
        <v>466</v>
      </c>
      <c r="S209" s="53" t="s">
        <v>467</v>
      </c>
      <c r="T209" s="165">
        <v>10</v>
      </c>
      <c r="U209" s="165">
        <v>320</v>
      </c>
      <c r="V209" s="144" t="s">
        <v>919</v>
      </c>
      <c r="W209" s="165" t="s">
        <v>927</v>
      </c>
    </row>
    <row r="210" spans="1:23" s="142" customFormat="1" ht="21" customHeight="1">
      <c r="A210" s="151">
        <f>A209+1</f>
        <v>168</v>
      </c>
      <c r="B210" s="241" t="s">
        <v>193</v>
      </c>
      <c r="C210" s="369" t="s">
        <v>406</v>
      </c>
      <c r="D210" s="435" t="str">
        <f>IF(V210="АВС","~380В","~220В")</f>
        <v>~380В</v>
      </c>
      <c r="E210" s="427" t="s">
        <v>477</v>
      </c>
      <c r="F210" s="297" t="s">
        <v>465</v>
      </c>
      <c r="G210" s="433" t="str">
        <f>W210</f>
        <v>D</v>
      </c>
      <c r="H210" s="437">
        <f>T210</f>
        <v>6</v>
      </c>
      <c r="I210" s="297">
        <f>IF(W210="В",T210*3,IF(W210="С",T210*5,T210*10))</f>
        <v>60</v>
      </c>
      <c r="J210" s="428" t="s">
        <v>930</v>
      </c>
      <c r="K210" s="149">
        <f>IF(W210="В",T210*5,IF(W210="С",T210*10,T210*20))</f>
        <v>120</v>
      </c>
      <c r="L210" s="438">
        <f>IF(OR(V210="В",V210="С"),"-",220/O210)</f>
        <v>0.70967741935483875</v>
      </c>
      <c r="M210" s="438">
        <f>IF(OR(V210="А",V210="С"),"-",220/P210)</f>
        <v>0.62857142857142856</v>
      </c>
      <c r="N210" s="438">
        <f>IF(OR(V210="А",V210="В"),"-",220/Q210)</f>
        <v>0.6470588235294118</v>
      </c>
      <c r="O210" s="437">
        <f>IF(OR(V210="В",V210="С"),"-",TRUNC((U210-U210*6/100)/10,0)*10)</f>
        <v>310</v>
      </c>
      <c r="P210" s="437">
        <f>IF(OR(V210="А",V210="С"),"-",TRUNC((U210+U210*4/100)/10,0)*10)</f>
        <v>350</v>
      </c>
      <c r="Q210" s="437">
        <f>IF(OR(V210="А",V210="В"),"-",TRUNC(U210/10,0)*10)</f>
        <v>340</v>
      </c>
      <c r="R210" s="53" t="s">
        <v>466</v>
      </c>
      <c r="S210" s="53" t="s">
        <v>467</v>
      </c>
      <c r="T210" s="165">
        <v>6</v>
      </c>
      <c r="U210" s="165">
        <v>340</v>
      </c>
      <c r="V210" s="144" t="s">
        <v>919</v>
      </c>
      <c r="W210" s="165" t="s">
        <v>933</v>
      </c>
    </row>
    <row r="211" spans="1:23" s="142" customFormat="1" ht="21" customHeight="1">
      <c r="A211" s="151">
        <f>A210+1</f>
        <v>169</v>
      </c>
      <c r="B211" s="241" t="s">
        <v>193</v>
      </c>
      <c r="C211" s="369" t="s">
        <v>407</v>
      </c>
      <c r="D211" s="435" t="str">
        <f>IF(V211="АВС","~380В","~220В")</f>
        <v>~380В</v>
      </c>
      <c r="E211" s="427" t="s">
        <v>477</v>
      </c>
      <c r="F211" s="297" t="s">
        <v>465</v>
      </c>
      <c r="G211" s="433" t="str">
        <f>W211</f>
        <v>D</v>
      </c>
      <c r="H211" s="437">
        <f>T211</f>
        <v>6</v>
      </c>
      <c r="I211" s="297">
        <f>IF(W211="В",T211*3,IF(W211="С",T211*5,T211*10))</f>
        <v>60</v>
      </c>
      <c r="J211" s="428" t="s">
        <v>930</v>
      </c>
      <c r="K211" s="149">
        <f>IF(W211="В",T211*5,IF(W211="С",T211*10,T211*20))</f>
        <v>120</v>
      </c>
      <c r="L211" s="438">
        <f>IF(OR(V211="В",V211="С"),"-",220/O211)</f>
        <v>0.70967741935483875</v>
      </c>
      <c r="M211" s="438">
        <f>IF(OR(V211="А",V211="С"),"-",220/P211)</f>
        <v>0.6470588235294118</v>
      </c>
      <c r="N211" s="438">
        <f>IF(OR(V211="А",V211="В"),"-",220/Q211)</f>
        <v>0.66666666666666663</v>
      </c>
      <c r="O211" s="437">
        <f>IF(OR(V211="В",V211="С"),"-",TRUNC((U211-U211*6/100)/10,0)*10)</f>
        <v>310</v>
      </c>
      <c r="P211" s="437">
        <f>IF(OR(V211="А",V211="С"),"-",TRUNC((U211+U211*4/100)/10,0)*10)</f>
        <v>340</v>
      </c>
      <c r="Q211" s="437">
        <f>IF(OR(V211="А",V211="В"),"-",TRUNC(U211/10,0)*10)</f>
        <v>330</v>
      </c>
      <c r="R211" s="53" t="s">
        <v>466</v>
      </c>
      <c r="S211" s="53" t="s">
        <v>467</v>
      </c>
      <c r="T211" s="165">
        <v>6</v>
      </c>
      <c r="U211" s="165">
        <v>330</v>
      </c>
      <c r="V211" s="144" t="s">
        <v>919</v>
      </c>
      <c r="W211" s="165" t="s">
        <v>933</v>
      </c>
    </row>
    <row r="212" spans="1:23" s="142" customFormat="1" ht="21" customHeight="1">
      <c r="A212" s="151">
        <f>A211+1</f>
        <v>170</v>
      </c>
      <c r="B212" s="241" t="s">
        <v>193</v>
      </c>
      <c r="C212" s="369" t="s">
        <v>408</v>
      </c>
      <c r="D212" s="435" t="str">
        <f>IF(V212="АВС","~380В","~220В")</f>
        <v>~380В</v>
      </c>
      <c r="E212" s="427" t="s">
        <v>471</v>
      </c>
      <c r="F212" s="297" t="s">
        <v>465</v>
      </c>
      <c r="G212" s="433" t="str">
        <f>W212</f>
        <v>С</v>
      </c>
      <c r="H212" s="437">
        <f>T212</f>
        <v>10</v>
      </c>
      <c r="I212" s="297">
        <f>IF(W212="В",T212*3,IF(W212="С",T212*5,T212*10))</f>
        <v>50</v>
      </c>
      <c r="J212" s="428" t="s">
        <v>930</v>
      </c>
      <c r="K212" s="149">
        <f>IF(W212="В",T212*5,IF(W212="С",T212*10,T212*20))</f>
        <v>100</v>
      </c>
      <c r="L212" s="438">
        <f>IF(OR(V212="В",V212="С"),"-",220/O212)</f>
        <v>0.6875</v>
      </c>
      <c r="M212" s="438">
        <f>IF(OR(V212="А",V212="С"),"-",220/P212)</f>
        <v>0.61111111111111116</v>
      </c>
      <c r="N212" s="438">
        <f>IF(OR(V212="А",V212="В"),"-",220/Q212)</f>
        <v>0.62857142857142856</v>
      </c>
      <c r="O212" s="437">
        <f>IF(OR(V212="В",V212="С"),"-",TRUNC((U212-U212*6/100)/10,0)*10)</f>
        <v>320</v>
      </c>
      <c r="P212" s="437">
        <f>IF(OR(V212="А",V212="С"),"-",TRUNC((U212+U212*4/100)/10,0)*10)</f>
        <v>360</v>
      </c>
      <c r="Q212" s="437">
        <f>IF(OR(V212="А",V212="В"),"-",TRUNC(U212/10,0)*10)</f>
        <v>350</v>
      </c>
      <c r="R212" s="53" t="s">
        <v>466</v>
      </c>
      <c r="S212" s="53" t="s">
        <v>467</v>
      </c>
      <c r="T212" s="165">
        <v>10</v>
      </c>
      <c r="U212" s="165">
        <v>350</v>
      </c>
      <c r="V212" s="144" t="s">
        <v>919</v>
      </c>
      <c r="W212" s="165" t="s">
        <v>927</v>
      </c>
    </row>
    <row r="213" spans="1:23" ht="18.75" customHeight="1">
      <c r="A213" s="702" t="s">
        <v>434</v>
      </c>
      <c r="B213" s="702"/>
      <c r="C213" s="702"/>
      <c r="D213" s="702"/>
      <c r="E213" s="702"/>
      <c r="F213" s="662"/>
    </row>
    <row r="214" spans="1:23" ht="18" customHeight="1">
      <c r="A214" s="683" t="s">
        <v>1017</v>
      </c>
      <c r="B214" s="457" t="s">
        <v>1018</v>
      </c>
      <c r="C214" s="636"/>
      <c r="D214" s="491"/>
      <c r="E214" s="683" t="s">
        <v>1019</v>
      </c>
      <c r="F214" s="461" t="s">
        <v>1021</v>
      </c>
      <c r="G214" s="463"/>
      <c r="H214" s="463"/>
      <c r="I214" s="463"/>
      <c r="J214" s="462"/>
      <c r="K214" s="461" t="s">
        <v>1022</v>
      </c>
      <c r="L214" s="463"/>
      <c r="M214" s="463"/>
      <c r="N214" s="462"/>
      <c r="O214" s="457" t="s">
        <v>1023</v>
      </c>
      <c r="P214" s="458"/>
      <c r="Q214" s="683" t="s">
        <v>1024</v>
      </c>
      <c r="R214" s="683"/>
      <c r="S214" s="683"/>
    </row>
    <row r="215" spans="1:23" ht="26.25" customHeight="1">
      <c r="A215" s="683"/>
      <c r="B215" s="488"/>
      <c r="C215" s="639"/>
      <c r="D215" s="489"/>
      <c r="E215" s="683"/>
      <c r="F215" s="461" t="s">
        <v>1025</v>
      </c>
      <c r="G215" s="462"/>
      <c r="H215" s="461" t="s">
        <v>1026</v>
      </c>
      <c r="I215" s="463"/>
      <c r="J215" s="462"/>
      <c r="K215" s="461" t="s">
        <v>1027</v>
      </c>
      <c r="L215" s="462"/>
      <c r="M215" s="461" t="s">
        <v>1028</v>
      </c>
      <c r="N215" s="462"/>
      <c r="O215" s="459"/>
      <c r="P215" s="460"/>
      <c r="Q215" s="683"/>
      <c r="R215" s="683"/>
      <c r="S215" s="683"/>
    </row>
    <row r="216" spans="1:23" ht="51.75" customHeight="1">
      <c r="A216" s="53">
        <v>1</v>
      </c>
      <c r="B216" s="461" t="str">
        <f ca="1">'Исходник '!B56</f>
        <v>MPI-520</v>
      </c>
      <c r="C216" s="463"/>
      <c r="D216" s="462"/>
      <c r="E216" s="149">
        <f ca="1">'Исходник '!C56</f>
        <v>723895</v>
      </c>
      <c r="F216" s="461" t="str">
        <f ca="1">'Исходник '!F58:G58</f>
        <v>0-1999 Ом (0,01 Ом)
0,001...40кА (0,001кА)</v>
      </c>
      <c r="G216" s="462"/>
      <c r="H216" s="461" t="str">
        <f ca="1">'Исходник '!H58:I58</f>
        <v xml:space="preserve"> ± (5% ZS+5 е.м.р.)                     -∆I; +∆I;</v>
      </c>
      <c r="I216" s="463"/>
      <c r="J216" s="462"/>
      <c r="K216" s="492">
        <f ca="1">'Исходник '!J56</f>
        <v>43885</v>
      </c>
      <c r="L216" s="493"/>
      <c r="M216" s="492">
        <f ca="1">'Исходник '!L56</f>
        <v>44251</v>
      </c>
      <c r="N216" s="493"/>
      <c r="O216" s="492" t="str">
        <f ca="1">'Исходник '!N56</f>
        <v>№80</v>
      </c>
      <c r="P216" s="462"/>
      <c r="Q216" s="683" t="str">
        <f ca="1">'Исходник '!P56</f>
        <v>ООО НПК "АВИАПРИБОР"</v>
      </c>
      <c r="R216" s="683"/>
      <c r="S216" s="683"/>
    </row>
    <row r="217" spans="1:23" ht="27.75" customHeight="1">
      <c r="A217" s="53">
        <v>2</v>
      </c>
      <c r="B217" s="461" t="str">
        <f ca="1">'Исходник '!B61</f>
        <v>ИВТМ-7</v>
      </c>
      <c r="C217" s="463"/>
      <c r="D217" s="462"/>
      <c r="E217" s="149">
        <f ca="1">'Исходник '!C61</f>
        <v>20084</v>
      </c>
      <c r="F217" s="461" t="str">
        <f ca="1">'Исходник '!F61:G61</f>
        <v>0-99 %
-20 +60 0С</v>
      </c>
      <c r="G217" s="462"/>
      <c r="H217" s="461" t="str">
        <f ca="1">'Исходник '!H61:I61</f>
        <v>± 2%
± 0,2 0С</v>
      </c>
      <c r="I217" s="463"/>
      <c r="J217" s="462"/>
      <c r="K217" s="492">
        <f ca="1">'Исходник '!J61</f>
        <v>43885</v>
      </c>
      <c r="L217" s="493"/>
      <c r="M217" s="492">
        <f ca="1">'Исходник '!L61</f>
        <v>44251</v>
      </c>
      <c r="N217" s="493"/>
      <c r="O217" s="492" t="str">
        <f ca="1">'Исходник '!N61</f>
        <v>№78</v>
      </c>
      <c r="P217" s="462"/>
      <c r="Q217" s="683" t="str">
        <f ca="1">'Исходник '!P61</f>
        <v>ООО НПК "АВИАПРИБОР"</v>
      </c>
      <c r="R217" s="683"/>
      <c r="S217" s="683"/>
    </row>
    <row r="218" spans="1:23" ht="27.75" customHeight="1">
      <c r="A218" s="53">
        <v>3</v>
      </c>
      <c r="B218" s="461" t="str">
        <f ca="1">'Исходник '!B62</f>
        <v>Барометр М 67</v>
      </c>
      <c r="C218" s="463"/>
      <c r="D218" s="462"/>
      <c r="E218" s="149">
        <f ca="1">'Исходник '!C62</f>
        <v>74</v>
      </c>
      <c r="F218" s="461" t="str">
        <f ca="1">'Исходник '!F62:G62</f>
        <v>610-790
 мм.рт.ст</v>
      </c>
      <c r="G218" s="462"/>
      <c r="H218" s="461" t="str">
        <f ca="1">'Исходник '!H62:I62</f>
        <v>± 0,8 мм.рт.ст.</v>
      </c>
      <c r="I218" s="463"/>
      <c r="J218" s="462"/>
      <c r="K218" s="492">
        <f ca="1">'Исходник '!J62</f>
        <v>43885</v>
      </c>
      <c r="L218" s="493"/>
      <c r="M218" s="492">
        <f ca="1">'Исходник '!L62</f>
        <v>44251</v>
      </c>
      <c r="N218" s="493"/>
      <c r="O218" s="492" t="str">
        <f ca="1">'Исходник '!N62</f>
        <v>№77</v>
      </c>
      <c r="P218" s="462"/>
      <c r="Q218" s="683" t="str">
        <f ca="1">'Исходник '!P62</f>
        <v>ООО НПК "АВИАПРИБОР"</v>
      </c>
      <c r="R218" s="683"/>
      <c r="S218" s="683"/>
    </row>
    <row r="219" spans="1:23" ht="22.5" customHeight="1">
      <c r="A219" s="13"/>
      <c r="B219" s="87" t="s">
        <v>435</v>
      </c>
      <c r="C219" s="13"/>
      <c r="D219" s="87"/>
    </row>
    <row r="220" spans="1:23" ht="15.95" customHeight="1">
      <c r="A220" s="88"/>
      <c r="B220" s="7" t="s">
        <v>436</v>
      </c>
      <c r="C220" s="89"/>
      <c r="D220" s="89"/>
      <c r="E220" s="89"/>
      <c r="F220" s="89"/>
      <c r="G220" s="89"/>
      <c r="H220" s="89"/>
      <c r="I220" s="89"/>
      <c r="K220" s="90"/>
      <c r="L220" s="90" t="s">
        <v>437</v>
      </c>
      <c r="M220" s="90"/>
      <c r="N220" s="90"/>
      <c r="O220" s="90"/>
      <c r="P220" s="90"/>
      <c r="Q220" s="90"/>
      <c r="R220" s="90"/>
      <c r="S220" s="90"/>
    </row>
    <row r="221" spans="1:23" ht="15.95" customHeight="1">
      <c r="A221" s="88"/>
      <c r="B221" s="90" t="s">
        <v>438</v>
      </c>
      <c r="C221" s="90"/>
      <c r="D221" s="90"/>
      <c r="E221" s="90"/>
      <c r="F221" s="90"/>
      <c r="G221" s="90"/>
      <c r="H221" s="89"/>
      <c r="I221" s="89"/>
      <c r="K221" s="90"/>
      <c r="L221" s="90" t="s">
        <v>439</v>
      </c>
      <c r="M221" s="90"/>
      <c r="N221" s="90"/>
      <c r="O221" s="90"/>
      <c r="P221" s="90"/>
      <c r="Q221" s="90"/>
      <c r="R221" s="90"/>
      <c r="S221" s="90"/>
    </row>
    <row r="222" spans="1:23" ht="15.95" customHeight="1">
      <c r="A222" s="13"/>
      <c r="B222" s="130" t="s">
        <v>478</v>
      </c>
      <c r="C222" s="190"/>
      <c r="D222" s="191"/>
      <c r="E222" s="205"/>
      <c r="F222" s="205"/>
      <c r="G222" s="205"/>
      <c r="H222" s="205"/>
      <c r="I222" s="205"/>
      <c r="J222" s="205"/>
      <c r="K222" s="205"/>
      <c r="L222" s="205"/>
      <c r="M222" s="205"/>
      <c r="N222" s="205"/>
      <c r="O222" s="205"/>
      <c r="P222" s="205"/>
      <c r="Q222" s="205"/>
      <c r="R222" s="205"/>
      <c r="S222" s="205"/>
    </row>
    <row r="223" spans="1:23" ht="15.95" customHeight="1">
      <c r="A223" s="13"/>
      <c r="B223" s="9" t="s">
        <v>440</v>
      </c>
      <c r="C223" s="13"/>
      <c r="D223" s="9"/>
    </row>
    <row r="224" spans="1:23" ht="15.95" customHeight="1">
      <c r="A224" s="13"/>
      <c r="B224" s="91" t="s">
        <v>441</v>
      </c>
      <c r="C224" s="13"/>
      <c r="D224" s="91"/>
      <c r="E224" s="91"/>
      <c r="F224" s="91"/>
      <c r="G224" s="91"/>
      <c r="H224" s="91"/>
      <c r="I224" s="91"/>
      <c r="J224" s="91"/>
      <c r="K224" s="91"/>
      <c r="L224" s="91"/>
      <c r="M224" s="91"/>
      <c r="N224" s="91"/>
      <c r="O224" s="91"/>
      <c r="P224" s="91"/>
      <c r="Q224" s="91"/>
      <c r="R224" s="91"/>
      <c r="S224" s="91"/>
    </row>
    <row r="225" spans="1:23" ht="18.75" customHeight="1">
      <c r="A225" s="13"/>
      <c r="B225" s="91" t="s">
        <v>442</v>
      </c>
      <c r="C225" s="13"/>
      <c r="D225" s="91"/>
      <c r="E225" s="91"/>
      <c r="F225" s="91"/>
      <c r="G225" s="91"/>
      <c r="H225" s="91"/>
      <c r="I225" s="91"/>
      <c r="J225" s="91"/>
      <c r="K225" s="91"/>
      <c r="L225" s="91"/>
      <c r="M225" s="91"/>
      <c r="N225" s="91"/>
      <c r="O225" s="91"/>
      <c r="P225" s="91"/>
      <c r="Q225" s="91"/>
      <c r="R225" s="91"/>
      <c r="S225" s="91"/>
    </row>
    <row r="226" spans="1:23" s="202" customFormat="1" ht="18.75" customHeight="1">
      <c r="A226" s="204"/>
      <c r="B226" s="186" t="s">
        <v>479</v>
      </c>
      <c r="C226" s="204"/>
      <c r="D226" s="712"/>
      <c r="E226" s="712"/>
      <c r="F226" s="712"/>
      <c r="G226" s="712"/>
      <c r="H226" s="712"/>
      <c r="I226" s="712"/>
      <c r="J226" s="712"/>
      <c r="K226" s="712"/>
      <c r="L226" s="712"/>
      <c r="M226" s="712"/>
      <c r="N226" s="712"/>
      <c r="O226" s="712"/>
      <c r="P226" s="712"/>
      <c r="Q226" s="712"/>
      <c r="R226" s="712"/>
      <c r="S226" s="712"/>
      <c r="T226" s="203"/>
      <c r="U226" s="203"/>
      <c r="V226" s="203"/>
      <c r="W226" s="203"/>
    </row>
    <row r="227" spans="1:23" s="72" customFormat="1" ht="30.75" customHeight="1">
      <c r="A227" s="60"/>
      <c r="B227" s="92" t="s">
        <v>445</v>
      </c>
      <c r="C227" s="93"/>
      <c r="D227" s="711" t="s">
        <v>480</v>
      </c>
      <c r="E227" s="711"/>
      <c r="F227" s="711"/>
      <c r="G227" s="711"/>
      <c r="H227" s="711"/>
      <c r="I227" s="711"/>
      <c r="J227" s="711"/>
      <c r="K227" s="711"/>
      <c r="L227" s="711"/>
      <c r="M227" s="711"/>
      <c r="N227" s="711"/>
      <c r="O227" s="711"/>
      <c r="P227" s="711"/>
      <c r="Q227" s="711"/>
      <c r="R227" s="711"/>
      <c r="S227" s="711"/>
      <c r="T227" s="201"/>
      <c r="U227" s="201"/>
      <c r="V227" s="201"/>
      <c r="W227" s="201"/>
    </row>
    <row r="228" spans="1:23" ht="15.95" customHeight="1">
      <c r="A228" s="688" t="s">
        <v>1293</v>
      </c>
      <c r="B228" s="688"/>
      <c r="C228" s="688"/>
      <c r="D228" s="642" t="s">
        <v>1251</v>
      </c>
      <c r="E228" s="729"/>
      <c r="F228" s="729"/>
      <c r="H228" s="642"/>
      <c r="I228" s="642"/>
      <c r="J228" s="55"/>
      <c r="K228" s="61"/>
      <c r="L228" s="642" t="str">
        <f ca="1">'Исходник '!B12</f>
        <v>Кокшаров С.В.</v>
      </c>
      <c r="M228" s="642"/>
      <c r="N228" s="642"/>
    </row>
    <row r="229" spans="1:23" ht="15.95" customHeight="1">
      <c r="A229" s="688"/>
      <c r="B229" s="728"/>
      <c r="C229" s="728"/>
      <c r="D229" s="616" t="s">
        <v>1253</v>
      </c>
      <c r="E229" s="730"/>
      <c r="F229" s="730"/>
      <c r="H229" s="616" t="s">
        <v>1130</v>
      </c>
      <c r="I229" s="616"/>
      <c r="J229" s="54"/>
      <c r="K229" s="54"/>
      <c r="L229" s="616" t="s">
        <v>1294</v>
      </c>
      <c r="M229" s="616"/>
      <c r="N229" s="616"/>
    </row>
    <row r="230" spans="1:23" ht="15.95" customHeight="1">
      <c r="A230" s="688"/>
      <c r="B230" s="728"/>
      <c r="C230" s="728"/>
      <c r="D230" s="642" t="s">
        <v>1295</v>
      </c>
      <c r="E230" s="729"/>
      <c r="F230" s="729"/>
      <c r="H230" s="655"/>
      <c r="I230" s="655"/>
      <c r="J230" s="61"/>
      <c r="K230" s="61"/>
      <c r="L230" s="655" t="str">
        <f ca="1">'Исходник '!B13</f>
        <v>Тимонин Р.В.</v>
      </c>
      <c r="M230" s="655"/>
      <c r="N230" s="655"/>
    </row>
    <row r="231" spans="1:23" ht="15.95" customHeight="1">
      <c r="A231" s="94"/>
      <c r="B231" s="94"/>
      <c r="C231" s="94"/>
      <c r="D231" s="616" t="s">
        <v>1253</v>
      </c>
      <c r="E231" s="730"/>
      <c r="F231" s="730"/>
      <c r="H231" s="616" t="s">
        <v>1130</v>
      </c>
      <c r="I231" s="616"/>
      <c r="J231" s="54"/>
      <c r="K231" s="54"/>
      <c r="L231" s="616" t="s">
        <v>1294</v>
      </c>
      <c r="M231" s="616"/>
      <c r="N231" s="616"/>
    </row>
    <row r="232" spans="1:23" ht="15.95" customHeight="1">
      <c r="A232" s="688" t="s">
        <v>1296</v>
      </c>
      <c r="B232" s="728"/>
      <c r="C232" s="728"/>
      <c r="D232" s="642" t="s">
        <v>1251</v>
      </c>
      <c r="E232" s="729"/>
      <c r="F232" s="729"/>
      <c r="H232" s="655"/>
      <c r="I232" s="655"/>
      <c r="J232" s="61"/>
      <c r="K232" s="61"/>
      <c r="L232" s="642" t="str">
        <f ca="1">'Исходник '!B12</f>
        <v>Кокшаров С.В.</v>
      </c>
      <c r="M232" s="642"/>
      <c r="N232" s="642"/>
    </row>
    <row r="233" spans="1:23" ht="15.95" customHeight="1">
      <c r="A233" s="20"/>
      <c r="B233" s="20"/>
      <c r="C233" s="20"/>
      <c r="D233" s="616" t="s">
        <v>1253</v>
      </c>
      <c r="E233" s="730"/>
      <c r="F233" s="730"/>
      <c r="H233" s="616" t="s">
        <v>1130</v>
      </c>
      <c r="I233" s="616"/>
      <c r="J233" s="54"/>
      <c r="K233" s="54"/>
      <c r="L233" s="616" t="s">
        <v>1294</v>
      </c>
      <c r="M233" s="616"/>
      <c r="N233" s="616"/>
    </row>
    <row r="234" spans="1:23" s="199" customFormat="1" ht="15.75" customHeight="1">
      <c r="A234" s="713" t="s">
        <v>1297</v>
      </c>
      <c r="B234" s="713"/>
      <c r="C234" s="713"/>
      <c r="D234" s="713"/>
      <c r="E234" s="713"/>
      <c r="F234" s="713"/>
      <c r="G234" s="713"/>
      <c r="H234" s="713"/>
      <c r="I234" s="713"/>
      <c r="J234" s="713"/>
      <c r="K234" s="713"/>
      <c r="L234" s="713"/>
      <c r="M234" s="713"/>
      <c r="N234" s="713"/>
      <c r="O234" s="713"/>
      <c r="P234" s="713"/>
      <c r="Q234" s="713"/>
      <c r="R234" s="713"/>
      <c r="S234" s="713"/>
      <c r="T234" s="200"/>
      <c r="U234" s="200"/>
      <c r="V234" s="200"/>
      <c r="W234" s="200"/>
    </row>
    <row r="235" spans="1:23" s="199" customFormat="1" ht="11.1" customHeight="1">
      <c r="A235" s="713" t="s">
        <v>1298</v>
      </c>
      <c r="B235" s="713"/>
      <c r="C235" s="713"/>
      <c r="D235" s="713"/>
      <c r="E235" s="713"/>
      <c r="F235" s="713"/>
      <c r="G235" s="713"/>
      <c r="H235" s="713"/>
      <c r="I235" s="713"/>
      <c r="J235" s="713"/>
      <c r="K235" s="713"/>
      <c r="L235" s="713"/>
      <c r="M235" s="713"/>
      <c r="N235" s="713"/>
      <c r="O235" s="713"/>
      <c r="P235" s="713"/>
      <c r="Q235" s="713"/>
      <c r="R235" s="713"/>
      <c r="S235" s="713"/>
      <c r="T235" s="200"/>
      <c r="U235" s="200"/>
      <c r="V235" s="200"/>
      <c r="W235" s="200"/>
    </row>
    <row r="236" spans="1:23" ht="15.75">
      <c r="A236" s="5"/>
      <c r="B236" s="5"/>
      <c r="C236" s="5"/>
    </row>
  </sheetData>
  <mergeCells count="129">
    <mergeCell ref="A234:S234"/>
    <mergeCell ref="A235:S235"/>
    <mergeCell ref="D231:F231"/>
    <mergeCell ref="H231:I231"/>
    <mergeCell ref="L231:N231"/>
    <mergeCell ref="A232:C232"/>
    <mergeCell ref="D232:F232"/>
    <mergeCell ref="H232:I232"/>
    <mergeCell ref="L232:N232"/>
    <mergeCell ref="D233:F233"/>
    <mergeCell ref="A228:C228"/>
    <mergeCell ref="D228:F228"/>
    <mergeCell ref="H228:I228"/>
    <mergeCell ref="L228:N228"/>
    <mergeCell ref="A229:C229"/>
    <mergeCell ref="D229:F229"/>
    <mergeCell ref="H229:I229"/>
    <mergeCell ref="L229:N229"/>
    <mergeCell ref="A230:C230"/>
    <mergeCell ref="D230:F230"/>
    <mergeCell ref="H230:I230"/>
    <mergeCell ref="L230:N230"/>
    <mergeCell ref="H233:I233"/>
    <mergeCell ref="L233:N233"/>
    <mergeCell ref="M218:N218"/>
    <mergeCell ref="O218:P218"/>
    <mergeCell ref="Q218:S218"/>
    <mergeCell ref="D226:S226"/>
    <mergeCell ref="B218:D218"/>
    <mergeCell ref="F218:G218"/>
    <mergeCell ref="H218:J218"/>
    <mergeCell ref="K218:L218"/>
    <mergeCell ref="D227:S227"/>
    <mergeCell ref="B216:D216"/>
    <mergeCell ref="F216:G216"/>
    <mergeCell ref="H216:J216"/>
    <mergeCell ref="K216:L216"/>
    <mergeCell ref="M216:N216"/>
    <mergeCell ref="O216:P216"/>
    <mergeCell ref="Q216:S216"/>
    <mergeCell ref="B217:D217"/>
    <mergeCell ref="F217:G217"/>
    <mergeCell ref="A200:S200"/>
    <mergeCell ref="A207:S207"/>
    <mergeCell ref="A213:F213"/>
    <mergeCell ref="F214:J214"/>
    <mergeCell ref="K214:N214"/>
    <mergeCell ref="A214:A215"/>
    <mergeCell ref="B214:D215"/>
    <mergeCell ref="E214:E215"/>
    <mergeCell ref="O214:P215"/>
    <mergeCell ref="Q214:S215"/>
    <mergeCell ref="F215:G215"/>
    <mergeCell ref="H215:J215"/>
    <mergeCell ref="K215:L215"/>
    <mergeCell ref="M215:N215"/>
    <mergeCell ref="Q217:S217"/>
    <mergeCell ref="H217:J217"/>
    <mergeCell ref="K217:L217"/>
    <mergeCell ref="M217:N217"/>
    <mergeCell ref="O217:P217"/>
    <mergeCell ref="A151:S151"/>
    <mergeCell ref="A166:S166"/>
    <mergeCell ref="A196:S196"/>
    <mergeCell ref="A197:S197"/>
    <mergeCell ref="A145:S145"/>
    <mergeCell ref="A146:S146"/>
    <mergeCell ref="F147:G147"/>
    <mergeCell ref="A148:S148"/>
    <mergeCell ref="A199:S199"/>
    <mergeCell ref="A94:S94"/>
    <mergeCell ref="F95:G95"/>
    <mergeCell ref="A96:S96"/>
    <mergeCell ref="F97:G97"/>
    <mergeCell ref="F98:G98"/>
    <mergeCell ref="F99:G99"/>
    <mergeCell ref="F100:G100"/>
    <mergeCell ref="A101:S101"/>
    <mergeCell ref="A116:S116"/>
    <mergeCell ref="M18:M19"/>
    <mergeCell ref="N18:N19"/>
    <mergeCell ref="F26:G26"/>
    <mergeCell ref="F27:G27"/>
    <mergeCell ref="A52:S52"/>
    <mergeCell ref="A91:S91"/>
    <mergeCell ref="B20:D20"/>
    <mergeCell ref="F20:G20"/>
    <mergeCell ref="I20:K20"/>
    <mergeCell ref="F24:G24"/>
    <mergeCell ref="Q18:Q19"/>
    <mergeCell ref="R18:R19"/>
    <mergeCell ref="A93:S93"/>
    <mergeCell ref="V17:V19"/>
    <mergeCell ref="W17:W19"/>
    <mergeCell ref="E18:E19"/>
    <mergeCell ref="F18:G19"/>
    <mergeCell ref="H18:H19"/>
    <mergeCell ref="I18:K19"/>
    <mergeCell ref="L18:L19"/>
    <mergeCell ref="S18:S19"/>
    <mergeCell ref="A15:F15"/>
    <mergeCell ref="E16:K17"/>
    <mergeCell ref="L16:N17"/>
    <mergeCell ref="O16:Q17"/>
    <mergeCell ref="R16:S17"/>
    <mergeCell ref="A16:A19"/>
    <mergeCell ref="B16:D19"/>
    <mergeCell ref="O18:O19"/>
    <mergeCell ref="P18:P19"/>
    <mergeCell ref="T17:T19"/>
    <mergeCell ref="U17:U19"/>
    <mergeCell ref="A6:S6"/>
    <mergeCell ref="A7:S7"/>
    <mergeCell ref="A8:S8"/>
    <mergeCell ref="B9:D9"/>
    <mergeCell ref="A10:S10"/>
    <mergeCell ref="A11:S11"/>
    <mergeCell ref="A12:S12"/>
    <mergeCell ref="A13:S13"/>
    <mergeCell ref="A14:S14"/>
    <mergeCell ref="H1:I1"/>
    <mergeCell ref="J1:S1"/>
    <mergeCell ref="H2:I2"/>
    <mergeCell ref="J2:S2"/>
    <mergeCell ref="H3:I3"/>
    <mergeCell ref="J3:S3"/>
    <mergeCell ref="H4:I4"/>
    <mergeCell ref="J4:S4"/>
    <mergeCell ref="J5:O5"/>
  </mergeCells>
  <phoneticPr fontId="0" type="noConversion"/>
  <dataValidations count="2">
    <dataValidation type="list" allowBlank="1" showInputMessage="1" showErrorMessage="1" sqref="V1:V1048576">
      <formula1>'Исходник '!$G$1:$G$5</formula1>
    </dataValidation>
    <dataValidation type="list" allowBlank="1" showInputMessage="1" showErrorMessage="1" sqref="W1:W1048576">
      <formula1>'Исходник '!$H$1:$H$4</formula1>
    </dataValidation>
  </dataValidations>
  <pageMargins left="0.39374999999999999" right="0.19652800000000001" top="0.35972199999999999" bottom="0.379861" header="0.27986100000000003" footer="0.19652800000000001"/>
  <pageSetup paperSize="9" fitToWidth="0" fitToHeight="3" orientation="landscape"/>
  <headerFooter>
    <oddFooter>&amp;C&amp;A стр.&amp;P из &amp;N</oddFooter>
  </headerFooter>
</worksheet>
</file>

<file path=xl/worksheets/sheet13.xml><?xml version="1.0" encoding="utf-8"?>
<worksheet xmlns="http://schemas.openxmlformats.org/spreadsheetml/2006/main" xmlns:r="http://schemas.openxmlformats.org/officeDocument/2006/relationships">
  <dimension ref="A1:AQ259"/>
  <sheetViews>
    <sheetView topLeftCell="A238" workbookViewId="0">
      <selection activeCell="AU242" sqref="AU242"/>
    </sheetView>
  </sheetViews>
  <sheetFormatPr defaultRowHeight="12.75" outlineLevelCol="1"/>
  <cols>
    <col min="1" max="1" width="4.7109375" customWidth="1"/>
    <col min="2" max="2" width="10.7109375" customWidth="1"/>
    <col min="3" max="3" width="7.42578125" customWidth="1"/>
    <col min="4" max="4" width="10.85546875" customWidth="1"/>
    <col min="5" max="5" width="3.28515625" customWidth="1"/>
    <col min="6" max="6" width="3.140625" customWidth="1"/>
    <col min="7" max="7" width="1.85546875" customWidth="1"/>
    <col min="8" max="8" width="2.85546875" customWidth="1"/>
    <col min="9" max="9" width="2.140625" customWidth="1"/>
    <col min="10" max="10" width="3.42578125" customWidth="1"/>
    <col min="11" max="11" width="3.28515625" customWidth="1"/>
    <col min="12" max="12" width="1.5703125" customWidth="1"/>
    <col min="13" max="13" width="1" customWidth="1"/>
    <col min="14" max="15" width="3.28515625" customWidth="1"/>
    <col min="16" max="16" width="0.7109375" customWidth="1"/>
    <col min="17" max="17" width="3.28515625" customWidth="1"/>
    <col min="18" max="18" width="2.42578125" customWidth="1"/>
    <col min="19" max="19" width="3.7109375" customWidth="1"/>
    <col min="20" max="20" width="6.42578125" customWidth="1"/>
    <col min="21" max="21" width="2" customWidth="1"/>
    <col min="22" max="22" width="5.7109375" customWidth="1"/>
    <col min="23" max="23" width="3.5703125" customWidth="1"/>
    <col min="24" max="24" width="5.140625" customWidth="1"/>
    <col min="25" max="25" width="4.7109375" customWidth="1"/>
    <col min="26" max="26" width="2.140625" customWidth="1"/>
    <col min="27" max="27" width="3.28515625" customWidth="1"/>
    <col min="28" max="28" width="4.140625" customWidth="1"/>
    <col min="29" max="29" width="3.28515625" customWidth="1"/>
    <col min="30" max="30" width="4.140625" customWidth="1"/>
    <col min="31" max="31" width="3.28515625" customWidth="1"/>
    <col min="32" max="32" width="2.5703125" customWidth="1"/>
    <col min="33" max="33" width="3.28515625" customWidth="1"/>
    <col min="34" max="34" width="3" customWidth="1"/>
    <col min="35" max="36" width="3.28515625" customWidth="1"/>
    <col min="37" max="37" width="4.85546875" customWidth="1"/>
    <col min="38" max="38" width="4.140625" customWidth="1"/>
    <col min="39" max="39" width="9.140625" style="7" hidden="1" customWidth="1" outlineLevel="1"/>
    <col min="40" max="40" width="7.28515625" style="7" hidden="1" customWidth="1" outlineLevel="1"/>
    <col min="41" max="41" width="8.42578125" hidden="1" customWidth="1" outlineLevel="1"/>
    <col min="42" max="42" width="10.140625" hidden="1" customWidth="1" outlineLevel="1"/>
    <col min="43" max="43" width="3.28515625" customWidth="1" collapsed="1"/>
    <col min="44" max="45" width="2.140625" customWidth="1"/>
    <col min="48" max="48" width="21.28515625" customWidth="1"/>
  </cols>
  <sheetData>
    <row r="1" spans="1:42" ht="19.5" customHeight="1">
      <c r="A1" s="66"/>
      <c r="B1" s="9" t="str">
        <f ca="1">'Исходник '!B3</f>
        <v>ООО ИК «ТМ-Электро»</v>
      </c>
      <c r="C1" s="9"/>
      <c r="D1" s="15"/>
      <c r="T1" s="9" t="s">
        <v>966</v>
      </c>
      <c r="W1" s="701">
        <f ca="1">'Исходник '!B19</f>
        <v>0</v>
      </c>
      <c r="X1" s="447"/>
      <c r="Y1" s="447"/>
      <c r="Z1" s="447"/>
      <c r="AA1" s="447"/>
      <c r="AB1" s="447"/>
      <c r="AC1" s="447"/>
      <c r="AD1" s="447"/>
      <c r="AE1" s="447"/>
      <c r="AF1" s="447"/>
      <c r="AG1" s="447"/>
      <c r="AH1" s="447"/>
      <c r="AI1" s="447"/>
      <c r="AJ1" s="447"/>
      <c r="AK1" s="447"/>
      <c r="AL1" s="447"/>
      <c r="AM1"/>
      <c r="AN1"/>
    </row>
    <row r="2" spans="1:42" s="52" customFormat="1" ht="46.5" customHeight="1">
      <c r="A2" s="62"/>
      <c r="B2" s="256" t="s">
        <v>481</v>
      </c>
      <c r="C2" s="63"/>
      <c r="D2" s="33"/>
      <c r="E2" s="33"/>
      <c r="F2" s="33"/>
      <c r="G2" s="33"/>
      <c r="H2" s="33"/>
      <c r="I2" s="33"/>
      <c r="J2" s="33"/>
      <c r="K2" s="33"/>
      <c r="L2" s="33"/>
      <c r="M2" s="33"/>
      <c r="N2" s="33"/>
      <c r="O2" s="33"/>
      <c r="T2" s="60" t="s">
        <v>968</v>
      </c>
      <c r="V2" s="56"/>
      <c r="W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X2" s="735"/>
      <c r="Y2" s="735"/>
      <c r="Z2" s="735"/>
      <c r="AA2" s="735"/>
      <c r="AB2" s="735"/>
      <c r="AC2" s="735"/>
      <c r="AD2" s="735"/>
      <c r="AE2" s="735"/>
      <c r="AF2" s="735"/>
      <c r="AG2" s="735"/>
      <c r="AH2" s="735"/>
      <c r="AI2" s="735"/>
      <c r="AJ2" s="735"/>
      <c r="AK2" s="735"/>
      <c r="AL2" s="735"/>
    </row>
    <row r="3" spans="1:42" s="52" customFormat="1" ht="33" customHeight="1">
      <c r="A3" s="62"/>
      <c r="B3" s="2" t="str">
        <f ca="1">CONCATENATE('Исходник '!A5," ",'Исходник '!B5)</f>
        <v>Свидетельство о регистрации № 7915</v>
      </c>
      <c r="C3" s="97"/>
      <c r="D3" s="33"/>
      <c r="E3" s="33"/>
      <c r="F3" s="33"/>
      <c r="G3" s="33"/>
      <c r="H3" s="33"/>
      <c r="I3" s="33"/>
      <c r="J3" s="33"/>
      <c r="K3" s="33"/>
      <c r="L3" s="33"/>
      <c r="M3" s="33"/>
      <c r="N3" s="33"/>
      <c r="O3" s="33"/>
      <c r="T3" s="60" t="s">
        <v>971</v>
      </c>
      <c r="U3" s="244"/>
      <c r="W3" s="561">
        <f ca="1">'Исходник '!B21</f>
        <v>0</v>
      </c>
      <c r="X3" s="470"/>
      <c r="Y3" s="470"/>
      <c r="Z3" s="470"/>
      <c r="AA3" s="470"/>
      <c r="AB3" s="470"/>
      <c r="AC3" s="470"/>
      <c r="AD3" s="470"/>
      <c r="AE3" s="470"/>
      <c r="AF3" s="470"/>
      <c r="AG3" s="470"/>
      <c r="AH3" s="470"/>
      <c r="AI3" s="470"/>
      <c r="AJ3" s="470"/>
      <c r="AK3" s="470"/>
      <c r="AL3" s="470"/>
    </row>
    <row r="4" spans="1:42" s="52" customFormat="1" ht="16.5" customHeight="1">
      <c r="A4" s="62"/>
      <c r="B4" s="97" t="str">
        <f ca="1">CONCATENATE('Исходник '!A7," ",'Исходник '!B7)</f>
        <v xml:space="preserve">Действительно до «25» ноября 2022 г. </v>
      </c>
      <c r="C4" s="97"/>
      <c r="D4" s="257"/>
      <c r="E4" s="257"/>
      <c r="F4" s="257"/>
      <c r="G4" s="257"/>
      <c r="H4" s="257"/>
      <c r="I4" s="257"/>
      <c r="J4" s="257"/>
      <c r="K4" s="257"/>
      <c r="L4" s="257"/>
      <c r="M4" s="257"/>
      <c r="N4" s="257"/>
      <c r="O4" s="257"/>
      <c r="T4" s="60" t="s">
        <v>1107</v>
      </c>
      <c r="AA4" s="56"/>
      <c r="AB4" s="56"/>
      <c r="AC4" s="614" t="str">
        <f ca="1">'Исходник '!B34</f>
        <v>30 июня 2020г.</v>
      </c>
      <c r="AD4" s="562"/>
      <c r="AE4" s="562"/>
      <c r="AF4" s="562"/>
      <c r="AG4" s="562"/>
      <c r="AH4" s="562"/>
      <c r="AI4" s="562"/>
      <c r="AJ4" s="562"/>
      <c r="AK4" s="562"/>
      <c r="AL4" s="562"/>
    </row>
    <row r="5" spans="1:42" ht="17.25" customHeight="1">
      <c r="A5" s="668" t="str">
        <f ca="1">CONCATENATE('Исходник '!A17," ",'Исходник '!D16,)</f>
        <v>ТЕХНИЧЕСКИЙ ОТЧЁТ №503-5</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row>
    <row r="6" spans="1:42" ht="16.5" customHeight="1">
      <c r="A6" s="511" t="s">
        <v>482</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row>
    <row r="7" spans="1:42" ht="13.5"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row>
    <row r="8" spans="1:42" ht="14.25" customHeight="1">
      <c r="A8" s="7"/>
      <c r="B8" s="732" t="s">
        <v>1301</v>
      </c>
      <c r="C8" s="732"/>
      <c r="D8" s="732"/>
      <c r="E8" s="68">
        <f ca="1">'Исходник '!B36</f>
        <v>23</v>
      </c>
      <c r="F8" s="7" t="s">
        <v>998</v>
      </c>
      <c r="I8" s="732" t="s">
        <v>1302</v>
      </c>
      <c r="J8" s="732"/>
      <c r="K8" s="732"/>
      <c r="L8" s="732"/>
      <c r="M8" s="732"/>
      <c r="N8" s="732"/>
      <c r="O8" s="732"/>
      <c r="P8" s="661">
        <f ca="1">'Исходник '!B37</f>
        <v>58</v>
      </c>
      <c r="Q8" s="733"/>
      <c r="R8" s="12" t="s">
        <v>1000</v>
      </c>
      <c r="S8" s="732" t="s">
        <v>1303</v>
      </c>
      <c r="T8" s="734"/>
      <c r="U8" s="734"/>
      <c r="V8" s="734"/>
      <c r="W8" s="734"/>
      <c r="X8" s="734"/>
      <c r="Y8" s="68">
        <f ca="1">'Исходник '!B38</f>
        <v>741</v>
      </c>
      <c r="Z8" s="7" t="s">
        <v>1002</v>
      </c>
      <c r="AB8" s="7"/>
      <c r="AC8" s="7"/>
    </row>
    <row r="9" spans="1:42" ht="17.100000000000001"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row>
    <row r="10" spans="1:42" s="276" customFormat="1" ht="14.25" customHeight="1">
      <c r="A10" s="731" t="str">
        <f ca="1">'Исходник '!B23</f>
        <v>приёмо-сдаточные</v>
      </c>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275"/>
      <c r="AN10" s="275"/>
    </row>
    <row r="11" spans="1:42" ht="10.5" customHeight="1">
      <c r="A11" s="716" t="s">
        <v>1305</v>
      </c>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row>
    <row r="12" spans="1:42" ht="17.100000000000001" customHeight="1">
      <c r="A12" s="668" t="s">
        <v>174</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row>
    <row r="13" spans="1:42" ht="17.100000000000001" customHeight="1">
      <c r="A13" s="563" t="s">
        <v>483</v>
      </c>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row>
    <row r="14" spans="1:42" ht="17.100000000000001" customHeight="1">
      <c r="A14" s="510" t="s">
        <v>1307</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row>
    <row r="15" spans="1:42" s="132" customFormat="1" ht="14.25" customHeight="1">
      <c r="A15" s="683" t="s">
        <v>1017</v>
      </c>
      <c r="B15" s="457" t="s">
        <v>484</v>
      </c>
      <c r="C15" s="458"/>
      <c r="D15" s="683" t="s">
        <v>485</v>
      </c>
      <c r="E15" s="683" t="s">
        <v>486</v>
      </c>
      <c r="F15" s="683"/>
      <c r="G15" s="683"/>
      <c r="H15" s="683"/>
      <c r="I15" s="683"/>
      <c r="J15" s="683"/>
      <c r="K15" s="736" t="s">
        <v>487</v>
      </c>
      <c r="L15" s="736"/>
      <c r="M15" s="736"/>
      <c r="N15" s="736" t="s">
        <v>488</v>
      </c>
      <c r="O15" s="736"/>
      <c r="P15" s="736"/>
      <c r="Q15" s="683" t="s">
        <v>489</v>
      </c>
      <c r="R15" s="683"/>
      <c r="S15" s="683"/>
      <c r="T15" s="683"/>
      <c r="U15" s="683"/>
      <c r="V15" s="683"/>
      <c r="W15" s="744" t="s">
        <v>490</v>
      </c>
      <c r="X15" s="744"/>
      <c r="Y15" s="744"/>
      <c r="Z15" s="744"/>
      <c r="AA15" s="744"/>
      <c r="AB15" s="744"/>
      <c r="AC15" s="744"/>
      <c r="AD15" s="744"/>
      <c r="AE15" s="744"/>
      <c r="AF15" s="744"/>
      <c r="AG15" s="744"/>
      <c r="AH15" s="744"/>
      <c r="AI15" s="744"/>
      <c r="AJ15" s="744"/>
      <c r="AK15" s="744"/>
      <c r="AL15" s="744"/>
      <c r="AM15" s="676" t="s">
        <v>455</v>
      </c>
      <c r="AN15" s="677" t="s">
        <v>181</v>
      </c>
      <c r="AO15" s="676" t="s">
        <v>457</v>
      </c>
      <c r="AP15" s="741" t="s">
        <v>491</v>
      </c>
    </row>
    <row r="16" spans="1:42" s="132" customFormat="1" ht="17.25" customHeight="1">
      <c r="A16" s="683"/>
      <c r="B16" s="484"/>
      <c r="C16" s="485"/>
      <c r="D16" s="683"/>
      <c r="E16" s="683"/>
      <c r="F16" s="683"/>
      <c r="G16" s="683"/>
      <c r="H16" s="683"/>
      <c r="I16" s="683"/>
      <c r="J16" s="683"/>
      <c r="K16" s="736"/>
      <c r="L16" s="736"/>
      <c r="M16" s="736"/>
      <c r="N16" s="736"/>
      <c r="O16" s="736"/>
      <c r="P16" s="736"/>
      <c r="Q16" s="683"/>
      <c r="R16" s="683"/>
      <c r="S16" s="683"/>
      <c r="T16" s="683"/>
      <c r="U16" s="683"/>
      <c r="V16" s="683"/>
      <c r="W16" s="683" t="s">
        <v>492</v>
      </c>
      <c r="X16" s="683"/>
      <c r="Y16" s="683"/>
      <c r="Z16" s="683"/>
      <c r="AA16" s="683"/>
      <c r="AB16" s="683"/>
      <c r="AC16" s="683" t="s">
        <v>493</v>
      </c>
      <c r="AD16" s="683"/>
      <c r="AE16" s="683"/>
      <c r="AF16" s="683"/>
      <c r="AG16" s="683"/>
      <c r="AH16" s="683"/>
      <c r="AI16" s="683"/>
      <c r="AJ16" s="683"/>
      <c r="AK16" s="683"/>
      <c r="AL16" s="683"/>
      <c r="AM16" s="676"/>
      <c r="AN16" s="703"/>
      <c r="AO16" s="676"/>
      <c r="AP16" s="742"/>
    </row>
    <row r="17" spans="1:42" ht="52.5" customHeight="1">
      <c r="A17" s="683"/>
      <c r="B17" s="484"/>
      <c r="C17" s="485"/>
      <c r="D17" s="683"/>
      <c r="E17" s="736" t="s">
        <v>494</v>
      </c>
      <c r="F17" s="736"/>
      <c r="G17" s="736"/>
      <c r="H17" s="736" t="s">
        <v>495</v>
      </c>
      <c r="I17" s="736"/>
      <c r="J17" s="736"/>
      <c r="K17" s="736"/>
      <c r="L17" s="736"/>
      <c r="M17" s="736"/>
      <c r="N17" s="736"/>
      <c r="O17" s="736"/>
      <c r="P17" s="736"/>
      <c r="Q17" s="736" t="s">
        <v>496</v>
      </c>
      <c r="R17" s="736"/>
      <c r="S17" s="736"/>
      <c r="T17" s="736" t="s">
        <v>497</v>
      </c>
      <c r="U17" s="736"/>
      <c r="V17" s="736"/>
      <c r="W17" s="736" t="s">
        <v>498</v>
      </c>
      <c r="X17" s="736"/>
      <c r="Y17" s="683" t="s">
        <v>499</v>
      </c>
      <c r="Z17" s="683"/>
      <c r="AA17" s="683"/>
      <c r="AB17" s="683"/>
      <c r="AC17" s="737" t="s">
        <v>500</v>
      </c>
      <c r="AD17" s="738"/>
      <c r="AE17" s="736" t="s">
        <v>501</v>
      </c>
      <c r="AF17" s="736"/>
      <c r="AG17" s="736" t="s">
        <v>502</v>
      </c>
      <c r="AH17" s="736"/>
      <c r="AI17" s="736" t="s">
        <v>503</v>
      </c>
      <c r="AJ17" s="736"/>
      <c r="AK17" s="736" t="s">
        <v>502</v>
      </c>
      <c r="AL17" s="736"/>
      <c r="AM17" s="676"/>
      <c r="AN17" s="703"/>
      <c r="AO17" s="676"/>
      <c r="AP17" s="742"/>
    </row>
    <row r="18" spans="1:42" ht="73.5" customHeight="1">
      <c r="A18" s="683"/>
      <c r="B18" s="459"/>
      <c r="C18" s="460"/>
      <c r="D18" s="683"/>
      <c r="E18" s="736"/>
      <c r="F18" s="736"/>
      <c r="G18" s="736"/>
      <c r="H18" s="736"/>
      <c r="I18" s="736"/>
      <c r="J18" s="736"/>
      <c r="K18" s="736"/>
      <c r="L18" s="736"/>
      <c r="M18" s="736"/>
      <c r="N18" s="736"/>
      <c r="O18" s="736"/>
      <c r="P18" s="736"/>
      <c r="Q18" s="736"/>
      <c r="R18" s="736"/>
      <c r="S18" s="736"/>
      <c r="T18" s="736"/>
      <c r="U18" s="736"/>
      <c r="V18" s="736"/>
      <c r="W18" s="736"/>
      <c r="X18" s="736"/>
      <c r="Y18" s="683" t="s">
        <v>504</v>
      </c>
      <c r="Z18" s="683"/>
      <c r="AA18" s="683" t="s">
        <v>505</v>
      </c>
      <c r="AB18" s="683"/>
      <c r="AC18" s="739"/>
      <c r="AD18" s="740"/>
      <c r="AE18" s="736"/>
      <c r="AF18" s="736"/>
      <c r="AG18" s="736"/>
      <c r="AH18" s="736"/>
      <c r="AI18" s="736"/>
      <c r="AJ18" s="736"/>
      <c r="AK18" s="736"/>
      <c r="AL18" s="736"/>
      <c r="AM18" s="676"/>
      <c r="AN18" s="704"/>
      <c r="AO18" s="676"/>
      <c r="AP18" s="743"/>
    </row>
    <row r="19" spans="1:42" s="173" customFormat="1" ht="13.5" customHeight="1">
      <c r="A19" s="170">
        <v>1</v>
      </c>
      <c r="B19" s="171">
        <v>2</v>
      </c>
      <c r="C19" s="171"/>
      <c r="D19" s="170">
        <v>3</v>
      </c>
      <c r="E19" s="745">
        <v>4</v>
      </c>
      <c r="F19" s="745"/>
      <c r="G19" s="745"/>
      <c r="H19" s="745">
        <v>5</v>
      </c>
      <c r="I19" s="745"/>
      <c r="J19" s="745"/>
      <c r="K19" s="745">
        <v>6</v>
      </c>
      <c r="L19" s="745"/>
      <c r="M19" s="745"/>
      <c r="N19" s="745">
        <v>7</v>
      </c>
      <c r="O19" s="745"/>
      <c r="P19" s="745"/>
      <c r="Q19" s="745">
        <v>8</v>
      </c>
      <c r="R19" s="745"/>
      <c r="S19" s="745"/>
      <c r="T19" s="745">
        <v>9</v>
      </c>
      <c r="U19" s="745"/>
      <c r="V19" s="745"/>
      <c r="W19" s="745">
        <v>10</v>
      </c>
      <c r="X19" s="745"/>
      <c r="Y19" s="745">
        <v>11</v>
      </c>
      <c r="Z19" s="745"/>
      <c r="AA19" s="745">
        <v>12</v>
      </c>
      <c r="AB19" s="745"/>
      <c r="AC19" s="745">
        <v>13</v>
      </c>
      <c r="AD19" s="745"/>
      <c r="AE19" s="745">
        <v>14</v>
      </c>
      <c r="AF19" s="745"/>
      <c r="AG19" s="745">
        <v>15</v>
      </c>
      <c r="AH19" s="745"/>
      <c r="AI19" s="745">
        <v>16</v>
      </c>
      <c r="AJ19" s="745"/>
      <c r="AK19" s="745">
        <v>17</v>
      </c>
      <c r="AL19" s="745"/>
      <c r="AM19" s="172"/>
      <c r="AN19" s="172"/>
      <c r="AO19" s="172"/>
      <c r="AP19" s="172"/>
    </row>
    <row r="20" spans="1:42" s="173" customFormat="1" ht="18" customHeight="1">
      <c r="A20" s="174" t="str">
        <f ca="1">'Протокол №503-4'!A21</f>
        <v>Корпус №4</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6"/>
      <c r="AM20" s="177"/>
      <c r="AN20" s="177"/>
      <c r="AO20" s="178"/>
      <c r="AP20" s="178"/>
    </row>
    <row r="21" spans="1:42" s="173" customFormat="1" ht="18" customHeight="1">
      <c r="A21" s="174" t="str">
        <f ca="1">'Протокол №503-4'!A22</f>
        <v>ВРУ-4.1 (жильё/сек.1)</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6"/>
      <c r="AM21" s="177"/>
      <c r="AN21" s="177"/>
      <c r="AO21" s="178"/>
      <c r="AP21" s="178"/>
    </row>
    <row r="22" spans="1:42" s="173" customFormat="1" ht="18" customHeight="1">
      <c r="A22" s="174" t="str">
        <f ca="1">'Протокол №503-4'!A23</f>
        <v>ВП-1</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6"/>
      <c r="AM22" s="177"/>
      <c r="AN22" s="177"/>
      <c r="AO22" s="178"/>
      <c r="AP22" s="178"/>
    </row>
    <row r="23" spans="1:42" s="167" customFormat="1" ht="42" customHeight="1">
      <c r="A23" s="53">
        <v>1</v>
      </c>
      <c r="B23" s="430" t="s">
        <v>194</v>
      </c>
      <c r="C23" s="431" t="str">
        <f>IF(AN23="АВС","~380В","~220В")</f>
        <v>~380В</v>
      </c>
      <c r="D23" s="427" t="s">
        <v>464</v>
      </c>
      <c r="E23" s="683" t="s">
        <v>506</v>
      </c>
      <c r="F23" s="683"/>
      <c r="G23" s="683"/>
      <c r="H23" s="461" t="s">
        <v>507</v>
      </c>
      <c r="I23" s="746"/>
      <c r="J23" s="468"/>
      <c r="K23" s="683" t="s">
        <v>930</v>
      </c>
      <c r="L23" s="683"/>
      <c r="M23" s="683"/>
      <c r="N23" s="747">
        <f>AM23</f>
        <v>250</v>
      </c>
      <c r="O23" s="748"/>
      <c r="P23" s="749"/>
      <c r="Q23" s="747">
        <f>N23</f>
        <v>250</v>
      </c>
      <c r="R23" s="463"/>
      <c r="S23" s="462"/>
      <c r="T23" s="432">
        <v>2000</v>
      </c>
      <c r="U23" s="428" t="s">
        <v>930</v>
      </c>
      <c r="V23" s="431">
        <v>3000</v>
      </c>
      <c r="W23" s="750">
        <f>N23*2.55</f>
        <v>637.5</v>
      </c>
      <c r="X23" s="751"/>
      <c r="Y23" s="461" t="str">
        <f>IF(OR($AM23&lt;32,$AM23=32),"1-60","1-120")</f>
        <v>1-120</v>
      </c>
      <c r="Z23" s="462"/>
      <c r="AA23" s="683" t="s">
        <v>508</v>
      </c>
      <c r="AB23" s="683"/>
      <c r="AC23" s="461">
        <v>0.2</v>
      </c>
      <c r="AD23" s="462"/>
      <c r="AE23" s="461">
        <f>T23</f>
        <v>2000</v>
      </c>
      <c r="AF23" s="462"/>
      <c r="AG23" s="683" t="str">
        <f ca="1">IF(C23="~380В",'Исходник '!$O$2,'Исходник '!$Q$2)</f>
        <v>-
-
-</v>
      </c>
      <c r="AH23" s="683"/>
      <c r="AI23" s="461">
        <f>V23</f>
        <v>3000</v>
      </c>
      <c r="AJ23" s="462"/>
      <c r="AK23" s="683" t="str">
        <f ca="1">IF(C23="~380В",'Исходник '!$O$1,'Исходник '!$Q$1)</f>
        <v>+
+
+</v>
      </c>
      <c r="AL23" s="683"/>
      <c r="AM23" s="165">
        <v>250</v>
      </c>
      <c r="AN23" s="133" t="s">
        <v>919</v>
      </c>
      <c r="AO23" s="179" t="s">
        <v>927</v>
      </c>
      <c r="AP23" s="179" t="str">
        <f>IF(C23="~380В","раздвинь строчку","-")</f>
        <v>раздвинь строчку</v>
      </c>
    </row>
    <row r="24" spans="1:42" s="173" customFormat="1" ht="18" customHeight="1">
      <c r="A24" s="174" t="str">
        <f ca="1">'Протокол №503-3'!A29</f>
        <v>ВП-2</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6"/>
      <c r="AM24" s="177"/>
      <c r="AN24" s="177"/>
      <c r="AO24" s="178"/>
      <c r="AP24" s="178"/>
    </row>
    <row r="25" spans="1:42" s="167" customFormat="1" ht="42" customHeight="1">
      <c r="A25" s="53">
        <v>2</v>
      </c>
      <c r="B25" s="430" t="s">
        <v>509</v>
      </c>
      <c r="C25" s="431" t="str">
        <f>IF(AN25="АВС","~380В","~220В")</f>
        <v>~380В</v>
      </c>
      <c r="D25" s="427" t="s">
        <v>464</v>
      </c>
      <c r="E25" s="683" t="s">
        <v>506</v>
      </c>
      <c r="F25" s="683"/>
      <c r="G25" s="683"/>
      <c r="H25" s="461" t="s">
        <v>507</v>
      </c>
      <c r="I25" s="746"/>
      <c r="J25" s="468"/>
      <c r="K25" s="683" t="s">
        <v>930</v>
      </c>
      <c r="L25" s="683"/>
      <c r="M25" s="683"/>
      <c r="N25" s="747">
        <f>AM25</f>
        <v>200</v>
      </c>
      <c r="O25" s="748"/>
      <c r="P25" s="749"/>
      <c r="Q25" s="747">
        <f>N25</f>
        <v>200</v>
      </c>
      <c r="R25" s="463"/>
      <c r="S25" s="462"/>
      <c r="T25" s="432">
        <v>1600</v>
      </c>
      <c r="U25" s="428" t="s">
        <v>930</v>
      </c>
      <c r="V25" s="431">
        <v>2400</v>
      </c>
      <c r="W25" s="750">
        <f>N25*2.55</f>
        <v>509.99999999999994</v>
      </c>
      <c r="X25" s="751"/>
      <c r="Y25" s="461" t="str">
        <f>IF(OR($AM25&lt;32,$AM25=32),"1-60","1-120")</f>
        <v>1-120</v>
      </c>
      <c r="Z25" s="462"/>
      <c r="AA25" s="683" t="s">
        <v>510</v>
      </c>
      <c r="AB25" s="683"/>
      <c r="AC25" s="461">
        <v>0.2</v>
      </c>
      <c r="AD25" s="462"/>
      <c r="AE25" s="461">
        <f>T25</f>
        <v>1600</v>
      </c>
      <c r="AF25" s="462"/>
      <c r="AG25" s="683" t="str">
        <f ca="1">IF(C25="~380В",'Исходник '!$O$2,'Исходник '!$Q$2)</f>
        <v>-
-
-</v>
      </c>
      <c r="AH25" s="683"/>
      <c r="AI25" s="461">
        <f>V25</f>
        <v>2400</v>
      </c>
      <c r="AJ25" s="462"/>
      <c r="AK25" s="683" t="str">
        <f ca="1">IF(C25="~380В",'Исходник '!$O$1,'Исходник '!$Q$1)</f>
        <v>+
+
+</v>
      </c>
      <c r="AL25" s="683"/>
      <c r="AM25" s="165">
        <v>200</v>
      </c>
      <c r="AN25" s="133" t="s">
        <v>919</v>
      </c>
      <c r="AO25" s="179" t="s">
        <v>927</v>
      </c>
      <c r="AP25" s="179" t="str">
        <f>IF(C25="~380В","раздвинь строчку","-")</f>
        <v>раздвинь строчку</v>
      </c>
    </row>
    <row r="26" spans="1:42" s="173" customFormat="1" ht="18" customHeight="1">
      <c r="A26" s="174" t="str">
        <f ca="1">'Протокол №503-4'!A25</f>
        <v>РП-1/2</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6"/>
      <c r="AM26" s="177"/>
      <c r="AN26" s="177"/>
      <c r="AO26" s="178"/>
      <c r="AP26" s="178"/>
    </row>
    <row r="27" spans="1:42" s="167" customFormat="1" ht="42" customHeight="1">
      <c r="A27" s="53">
        <v>3</v>
      </c>
      <c r="B27" s="430" t="s">
        <v>215</v>
      </c>
      <c r="C27" s="431" t="str">
        <f>IF(AN27="АВС","~380В","~220В")</f>
        <v>~380В</v>
      </c>
      <c r="D27" s="427" t="s">
        <v>464</v>
      </c>
      <c r="E27" s="683" t="s">
        <v>506</v>
      </c>
      <c r="F27" s="683"/>
      <c r="G27" s="683"/>
      <c r="H27" s="461" t="s">
        <v>507</v>
      </c>
      <c r="I27" s="746"/>
      <c r="J27" s="468"/>
      <c r="K27" s="683" t="s">
        <v>930</v>
      </c>
      <c r="L27" s="683"/>
      <c r="M27" s="683"/>
      <c r="N27" s="747">
        <f>AM27</f>
        <v>125</v>
      </c>
      <c r="O27" s="748"/>
      <c r="P27" s="749"/>
      <c r="Q27" s="747">
        <f>N27</f>
        <v>125</v>
      </c>
      <c r="R27" s="463"/>
      <c r="S27" s="462"/>
      <c r="T27" s="297">
        <v>1000</v>
      </c>
      <c r="U27" s="428" t="s">
        <v>930</v>
      </c>
      <c r="V27" s="149">
        <v>1500</v>
      </c>
      <c r="W27" s="750">
        <f>N27*2.55</f>
        <v>318.75</v>
      </c>
      <c r="X27" s="751"/>
      <c r="Y27" s="461" t="str">
        <f>IF(OR($AM27&lt;32,$AM27=32),"1-60","1-120")</f>
        <v>1-120</v>
      </c>
      <c r="Z27" s="462"/>
      <c r="AA27" s="683" t="s">
        <v>510</v>
      </c>
      <c r="AB27" s="683"/>
      <c r="AC27" s="461">
        <v>0.2</v>
      </c>
      <c r="AD27" s="462"/>
      <c r="AE27" s="461">
        <f>T27</f>
        <v>1000</v>
      </c>
      <c r="AF27" s="462"/>
      <c r="AG27" s="683" t="str">
        <f ca="1">IF(C27="~380В",'Исходник '!$O$2,'Исходник '!$Q$2)</f>
        <v>-
-
-</v>
      </c>
      <c r="AH27" s="683"/>
      <c r="AI27" s="461">
        <f>V27</f>
        <v>1500</v>
      </c>
      <c r="AJ27" s="462"/>
      <c r="AK27" s="683" t="str">
        <f ca="1">IF(C27="~380В",'Исходник '!$O$1,'Исходник '!$Q$1)</f>
        <v>+
+
+</v>
      </c>
      <c r="AL27" s="683"/>
      <c r="AM27" s="165">
        <v>125</v>
      </c>
      <c r="AN27" s="133" t="s">
        <v>919</v>
      </c>
      <c r="AO27" s="179" t="s">
        <v>927</v>
      </c>
      <c r="AP27" s="179" t="str">
        <f>IF(C27="~380В","раздвинь строчку","-")</f>
        <v>раздвинь строчку</v>
      </c>
    </row>
    <row r="28" spans="1:42" s="167" customFormat="1" ht="42" customHeight="1">
      <c r="A28" s="53">
        <v>4</v>
      </c>
      <c r="B28" s="430" t="s">
        <v>216</v>
      </c>
      <c r="C28" s="431" t="str">
        <f>IF(AN28="АВС","~380В","~220В")</f>
        <v>~380В</v>
      </c>
      <c r="D28" s="427" t="s">
        <v>464</v>
      </c>
      <c r="E28" s="683" t="s">
        <v>506</v>
      </c>
      <c r="F28" s="683"/>
      <c r="G28" s="683"/>
      <c r="H28" s="461" t="s">
        <v>507</v>
      </c>
      <c r="I28" s="746"/>
      <c r="J28" s="468"/>
      <c r="K28" s="683" t="s">
        <v>930</v>
      </c>
      <c r="L28" s="683"/>
      <c r="M28" s="683"/>
      <c r="N28" s="747">
        <f>AM28</f>
        <v>160</v>
      </c>
      <c r="O28" s="748"/>
      <c r="P28" s="749"/>
      <c r="Q28" s="747">
        <f>N28</f>
        <v>160</v>
      </c>
      <c r="R28" s="463"/>
      <c r="S28" s="462"/>
      <c r="T28" s="297">
        <v>1280</v>
      </c>
      <c r="U28" s="428" t="s">
        <v>930</v>
      </c>
      <c r="V28" s="149">
        <v>1920</v>
      </c>
      <c r="W28" s="750">
        <f>N28*2.55</f>
        <v>408</v>
      </c>
      <c r="X28" s="751"/>
      <c r="Y28" s="461" t="str">
        <f>IF(OR($AM28&lt;32,$AM28=32),"1-60","1-120")</f>
        <v>1-120</v>
      </c>
      <c r="Z28" s="462"/>
      <c r="AA28" s="683" t="s">
        <v>510</v>
      </c>
      <c r="AB28" s="683"/>
      <c r="AC28" s="461">
        <v>0.2</v>
      </c>
      <c r="AD28" s="462"/>
      <c r="AE28" s="461">
        <f>T28</f>
        <v>1280</v>
      </c>
      <c r="AF28" s="462"/>
      <c r="AG28" s="683" t="str">
        <f ca="1">IF(C28="~380В",'Исходник '!$O$2,'Исходник '!$Q$2)</f>
        <v>-
-
-</v>
      </c>
      <c r="AH28" s="683"/>
      <c r="AI28" s="461">
        <f>V28</f>
        <v>1920</v>
      </c>
      <c r="AJ28" s="462"/>
      <c r="AK28" s="683" t="str">
        <f ca="1">IF(C28="~380В",'Исходник '!$O$1,'Исходник '!$Q$1)</f>
        <v>+
+
+</v>
      </c>
      <c r="AL28" s="683"/>
      <c r="AM28" s="165">
        <v>160</v>
      </c>
      <c r="AN28" s="133" t="s">
        <v>919</v>
      </c>
      <c r="AO28" s="179" t="s">
        <v>927</v>
      </c>
      <c r="AP28" s="179" t="str">
        <f>IF(C28="~380В","раздвинь строчку","-")</f>
        <v>раздвинь строчку</v>
      </c>
    </row>
    <row r="29" spans="1:42" s="173" customFormat="1" ht="18" customHeight="1">
      <c r="A29" s="174" t="str">
        <f ca="1">'Протокол №503-4'!A28</f>
        <v>РП-3</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6"/>
      <c r="AM29" s="177"/>
      <c r="AN29" s="177"/>
      <c r="AO29" s="178"/>
      <c r="AP29" s="178"/>
    </row>
    <row r="30" spans="1:42" s="167" customFormat="1" ht="20.100000000000001" customHeight="1">
      <c r="A30" s="53">
        <v>5</v>
      </c>
      <c r="B30" s="430" t="s">
        <v>404</v>
      </c>
      <c r="C30" s="431" t="str">
        <f t="shared" ref="C30:C36" si="0">IF(AN30="АВС","~380В","~220В")</f>
        <v>~220В</v>
      </c>
      <c r="D30" s="427" t="s">
        <v>468</v>
      </c>
      <c r="E30" s="683" t="s">
        <v>506</v>
      </c>
      <c r="F30" s="683"/>
      <c r="G30" s="683"/>
      <c r="H30" s="461" t="s">
        <v>511</v>
      </c>
      <c r="I30" s="746"/>
      <c r="J30" s="433" t="str">
        <f t="shared" ref="J30:J36" si="1">AO30</f>
        <v>С</v>
      </c>
      <c r="K30" s="683" t="s">
        <v>930</v>
      </c>
      <c r="L30" s="683"/>
      <c r="M30" s="683"/>
      <c r="N30" s="747">
        <f t="shared" ref="N30:N36" si="2">AM30</f>
        <v>10</v>
      </c>
      <c r="O30" s="748"/>
      <c r="P30" s="749"/>
      <c r="Q30" s="747">
        <f t="shared" ref="Q30:Q36" si="3">N30</f>
        <v>10</v>
      </c>
      <c r="R30" s="463"/>
      <c r="S30" s="462"/>
      <c r="T30" s="432">
        <f t="shared" ref="T30:T36" si="4">IF(AO30="В",N30*3,IF(AO30="С",N30*5,N30*10))</f>
        <v>50</v>
      </c>
      <c r="U30" s="428" t="s">
        <v>930</v>
      </c>
      <c r="V30" s="431">
        <f t="shared" ref="V30:V36" si="5">IF(AO30="В",N30*5,IF(AO30="С",N30*10,N30*20))</f>
        <v>100</v>
      </c>
      <c r="W30" s="750">
        <f t="shared" ref="W30:W36" si="6">N30*2.55</f>
        <v>25.5</v>
      </c>
      <c r="X30" s="751"/>
      <c r="Y30" s="461" t="str">
        <f t="shared" ref="Y30:Y36" si="7">IF(OR($AM30&lt;32,$AM30=32),"1-60","1-120")</f>
        <v>1-60</v>
      </c>
      <c r="Z30" s="462"/>
      <c r="AA30" s="752">
        <v>12</v>
      </c>
      <c r="AB30" s="753"/>
      <c r="AC30" s="461">
        <v>0.1</v>
      </c>
      <c r="AD30" s="462"/>
      <c r="AE30" s="461">
        <f t="shared" ref="AE30:AE36" si="8">T30</f>
        <v>50</v>
      </c>
      <c r="AF30" s="462"/>
      <c r="AG30" s="683" t="str">
        <f ca="1">IF(C30="~380В",'Исходник '!$O$2,'Исходник '!$Q$2)</f>
        <v>-</v>
      </c>
      <c r="AH30" s="683"/>
      <c r="AI30" s="461">
        <f t="shared" ref="AI30:AI36" si="9">V30</f>
        <v>100</v>
      </c>
      <c r="AJ30" s="462"/>
      <c r="AK30" s="683" t="str">
        <f ca="1">IF(C30="~380В",'Исходник '!$O$1,'Исходник '!$Q$1)</f>
        <v>+</v>
      </c>
      <c r="AL30" s="683"/>
      <c r="AM30" s="165">
        <v>10</v>
      </c>
      <c r="AN30" s="133" t="s">
        <v>926</v>
      </c>
      <c r="AO30" s="179" t="s">
        <v>927</v>
      </c>
      <c r="AP30" s="179" t="str">
        <f t="shared" ref="AP30:AP36" si="10">IF(C30="~380В","раздвинь строчку","-")</f>
        <v>-</v>
      </c>
    </row>
    <row r="31" spans="1:42" s="167" customFormat="1" ht="20.100000000000001" customHeight="1">
      <c r="A31" s="53">
        <f t="shared" ref="A31:A36" si="11">A30+1</f>
        <v>6</v>
      </c>
      <c r="B31" s="430" t="s">
        <v>512</v>
      </c>
      <c r="C31" s="431" t="str">
        <f t="shared" si="0"/>
        <v>~220В</v>
      </c>
      <c r="D31" s="427" t="s">
        <v>468</v>
      </c>
      <c r="E31" s="683" t="s">
        <v>506</v>
      </c>
      <c r="F31" s="683"/>
      <c r="G31" s="683"/>
      <c r="H31" s="461" t="s">
        <v>511</v>
      </c>
      <c r="I31" s="746"/>
      <c r="J31" s="433" t="str">
        <f t="shared" si="1"/>
        <v>С</v>
      </c>
      <c r="K31" s="683" t="s">
        <v>930</v>
      </c>
      <c r="L31" s="683"/>
      <c r="M31" s="683"/>
      <c r="N31" s="747">
        <f t="shared" si="2"/>
        <v>10</v>
      </c>
      <c r="O31" s="748"/>
      <c r="P31" s="749"/>
      <c r="Q31" s="747">
        <f t="shared" si="3"/>
        <v>10</v>
      </c>
      <c r="R31" s="463"/>
      <c r="S31" s="462"/>
      <c r="T31" s="432">
        <f t="shared" si="4"/>
        <v>50</v>
      </c>
      <c r="U31" s="428" t="s">
        <v>930</v>
      </c>
      <c r="V31" s="431">
        <f t="shared" si="5"/>
        <v>100</v>
      </c>
      <c r="W31" s="750">
        <f t="shared" si="6"/>
        <v>25.5</v>
      </c>
      <c r="X31" s="751"/>
      <c r="Y31" s="461" t="str">
        <f t="shared" si="7"/>
        <v>1-60</v>
      </c>
      <c r="Z31" s="462"/>
      <c r="AA31" s="752">
        <v>14</v>
      </c>
      <c r="AB31" s="753"/>
      <c r="AC31" s="461">
        <v>0.1</v>
      </c>
      <c r="AD31" s="462"/>
      <c r="AE31" s="461">
        <f t="shared" si="8"/>
        <v>50</v>
      </c>
      <c r="AF31" s="462"/>
      <c r="AG31" s="683" t="str">
        <f ca="1">IF(C31="~380В",'Исходник '!$O$2,'Исходник '!$Q$2)</f>
        <v>-</v>
      </c>
      <c r="AH31" s="683"/>
      <c r="AI31" s="461">
        <f t="shared" si="9"/>
        <v>100</v>
      </c>
      <c r="AJ31" s="462"/>
      <c r="AK31" s="683" t="str">
        <f ca="1">IF(C31="~380В",'Исходник '!$O$1,'Исходник '!$Q$1)</f>
        <v>+</v>
      </c>
      <c r="AL31" s="683"/>
      <c r="AM31" s="165">
        <v>10</v>
      </c>
      <c r="AN31" s="133" t="s">
        <v>926</v>
      </c>
      <c r="AO31" s="179" t="s">
        <v>927</v>
      </c>
      <c r="AP31" s="179" t="str">
        <f t="shared" si="10"/>
        <v>-</v>
      </c>
    </row>
    <row r="32" spans="1:42" s="167" customFormat="1" ht="20.100000000000001" customHeight="1">
      <c r="A32" s="53">
        <f t="shared" si="11"/>
        <v>7</v>
      </c>
      <c r="B32" s="430" t="s">
        <v>513</v>
      </c>
      <c r="C32" s="431" t="str">
        <f t="shared" si="0"/>
        <v>~220В</v>
      </c>
      <c r="D32" s="427" t="s">
        <v>468</v>
      </c>
      <c r="E32" s="683" t="s">
        <v>506</v>
      </c>
      <c r="F32" s="683"/>
      <c r="G32" s="683"/>
      <c r="H32" s="461" t="s">
        <v>511</v>
      </c>
      <c r="I32" s="746"/>
      <c r="J32" s="433" t="str">
        <f t="shared" si="1"/>
        <v>С</v>
      </c>
      <c r="K32" s="683" t="s">
        <v>930</v>
      </c>
      <c r="L32" s="683"/>
      <c r="M32" s="683"/>
      <c r="N32" s="747">
        <f t="shared" si="2"/>
        <v>10</v>
      </c>
      <c r="O32" s="748"/>
      <c r="P32" s="749"/>
      <c r="Q32" s="747">
        <f t="shared" si="3"/>
        <v>10</v>
      </c>
      <c r="R32" s="463"/>
      <c r="S32" s="462"/>
      <c r="T32" s="432">
        <f t="shared" si="4"/>
        <v>50</v>
      </c>
      <c r="U32" s="428" t="s">
        <v>930</v>
      </c>
      <c r="V32" s="431">
        <f t="shared" si="5"/>
        <v>100</v>
      </c>
      <c r="W32" s="750">
        <f t="shared" si="6"/>
        <v>25.5</v>
      </c>
      <c r="X32" s="751"/>
      <c r="Y32" s="461" t="str">
        <f t="shared" si="7"/>
        <v>1-60</v>
      </c>
      <c r="Z32" s="462"/>
      <c r="AA32" s="752">
        <v>13</v>
      </c>
      <c r="AB32" s="753"/>
      <c r="AC32" s="461">
        <v>0.1</v>
      </c>
      <c r="AD32" s="462"/>
      <c r="AE32" s="461">
        <f t="shared" si="8"/>
        <v>50</v>
      </c>
      <c r="AF32" s="462"/>
      <c r="AG32" s="683" t="str">
        <f ca="1">IF(C32="~380В",'Исходник '!$O$2,'Исходник '!$Q$2)</f>
        <v>-</v>
      </c>
      <c r="AH32" s="683"/>
      <c r="AI32" s="461">
        <f t="shared" si="9"/>
        <v>100</v>
      </c>
      <c r="AJ32" s="462"/>
      <c r="AK32" s="683" t="str">
        <f ca="1">IF(C32="~380В",'Исходник '!$O$1,'Исходник '!$Q$1)</f>
        <v>+</v>
      </c>
      <c r="AL32" s="683"/>
      <c r="AM32" s="165">
        <v>10</v>
      </c>
      <c r="AN32" s="133" t="s">
        <v>926</v>
      </c>
      <c r="AO32" s="179" t="s">
        <v>927</v>
      </c>
      <c r="AP32" s="179" t="str">
        <f t="shared" si="10"/>
        <v>-</v>
      </c>
    </row>
    <row r="33" spans="1:42" s="167" customFormat="1" ht="20.100000000000001" customHeight="1">
      <c r="A33" s="53">
        <f t="shared" si="11"/>
        <v>8</v>
      </c>
      <c r="B33" s="430" t="s">
        <v>405</v>
      </c>
      <c r="C33" s="431" t="str">
        <f t="shared" si="0"/>
        <v>~220В</v>
      </c>
      <c r="D33" s="427" t="s">
        <v>468</v>
      </c>
      <c r="E33" s="683" t="s">
        <v>506</v>
      </c>
      <c r="F33" s="683"/>
      <c r="G33" s="683"/>
      <c r="H33" s="461" t="s">
        <v>511</v>
      </c>
      <c r="I33" s="746"/>
      <c r="J33" s="433" t="str">
        <f t="shared" si="1"/>
        <v>С</v>
      </c>
      <c r="K33" s="683" t="s">
        <v>930</v>
      </c>
      <c r="L33" s="683"/>
      <c r="M33" s="683"/>
      <c r="N33" s="747">
        <f t="shared" si="2"/>
        <v>10</v>
      </c>
      <c r="O33" s="748"/>
      <c r="P33" s="749"/>
      <c r="Q33" s="747">
        <f t="shared" si="3"/>
        <v>10</v>
      </c>
      <c r="R33" s="463"/>
      <c r="S33" s="462"/>
      <c r="T33" s="432">
        <f t="shared" si="4"/>
        <v>50</v>
      </c>
      <c r="U33" s="428" t="s">
        <v>930</v>
      </c>
      <c r="V33" s="431">
        <f t="shared" si="5"/>
        <v>100</v>
      </c>
      <c r="W33" s="750">
        <f t="shared" si="6"/>
        <v>25.5</v>
      </c>
      <c r="X33" s="751"/>
      <c r="Y33" s="461" t="str">
        <f t="shared" si="7"/>
        <v>1-60</v>
      </c>
      <c r="Z33" s="462"/>
      <c r="AA33" s="752">
        <v>15</v>
      </c>
      <c r="AB33" s="753"/>
      <c r="AC33" s="461">
        <v>0.1</v>
      </c>
      <c r="AD33" s="462"/>
      <c r="AE33" s="461">
        <f t="shared" si="8"/>
        <v>50</v>
      </c>
      <c r="AF33" s="462"/>
      <c r="AG33" s="683" t="str">
        <f ca="1">IF(C33="~380В",'Исходник '!$O$2,'Исходник '!$Q$2)</f>
        <v>-</v>
      </c>
      <c r="AH33" s="683"/>
      <c r="AI33" s="461">
        <f t="shared" si="9"/>
        <v>100</v>
      </c>
      <c r="AJ33" s="462"/>
      <c r="AK33" s="683" t="str">
        <f ca="1">IF(C33="~380В",'Исходник '!$O$1,'Исходник '!$Q$1)</f>
        <v>+</v>
      </c>
      <c r="AL33" s="683"/>
      <c r="AM33" s="165">
        <v>10</v>
      </c>
      <c r="AN33" s="133" t="s">
        <v>926</v>
      </c>
      <c r="AO33" s="179" t="s">
        <v>927</v>
      </c>
      <c r="AP33" s="179" t="str">
        <f t="shared" si="10"/>
        <v>-</v>
      </c>
    </row>
    <row r="34" spans="1:42" s="167" customFormat="1" ht="20.100000000000001" customHeight="1">
      <c r="A34" s="53">
        <f t="shared" si="11"/>
        <v>9</v>
      </c>
      <c r="B34" s="430" t="s">
        <v>406</v>
      </c>
      <c r="C34" s="431" t="str">
        <f t="shared" si="0"/>
        <v>~220В</v>
      </c>
      <c r="D34" s="427" t="s">
        <v>468</v>
      </c>
      <c r="E34" s="683" t="s">
        <v>506</v>
      </c>
      <c r="F34" s="683"/>
      <c r="G34" s="683"/>
      <c r="H34" s="461" t="s">
        <v>511</v>
      </c>
      <c r="I34" s="746"/>
      <c r="J34" s="433" t="str">
        <f t="shared" si="1"/>
        <v>С</v>
      </c>
      <c r="K34" s="683" t="s">
        <v>930</v>
      </c>
      <c r="L34" s="683"/>
      <c r="M34" s="683"/>
      <c r="N34" s="747">
        <f t="shared" si="2"/>
        <v>10</v>
      </c>
      <c r="O34" s="748"/>
      <c r="P34" s="749"/>
      <c r="Q34" s="747">
        <f t="shared" si="3"/>
        <v>10</v>
      </c>
      <c r="R34" s="463"/>
      <c r="S34" s="462"/>
      <c r="T34" s="432">
        <f t="shared" si="4"/>
        <v>50</v>
      </c>
      <c r="U34" s="428" t="s">
        <v>930</v>
      </c>
      <c r="V34" s="431">
        <f t="shared" si="5"/>
        <v>100</v>
      </c>
      <c r="W34" s="750">
        <f t="shared" si="6"/>
        <v>25.5</v>
      </c>
      <c r="X34" s="751"/>
      <c r="Y34" s="461" t="str">
        <f t="shared" si="7"/>
        <v>1-60</v>
      </c>
      <c r="Z34" s="462"/>
      <c r="AA34" s="752">
        <v>12</v>
      </c>
      <c r="AB34" s="753"/>
      <c r="AC34" s="461">
        <v>0.1</v>
      </c>
      <c r="AD34" s="462"/>
      <c r="AE34" s="461">
        <f t="shared" si="8"/>
        <v>50</v>
      </c>
      <c r="AF34" s="462"/>
      <c r="AG34" s="683" t="str">
        <f ca="1">IF(C34="~380В",'Исходник '!$O$2,'Исходник '!$Q$2)</f>
        <v>-</v>
      </c>
      <c r="AH34" s="683"/>
      <c r="AI34" s="461">
        <f t="shared" si="9"/>
        <v>100</v>
      </c>
      <c r="AJ34" s="462"/>
      <c r="AK34" s="683" t="str">
        <f ca="1">IF(C34="~380В",'Исходник '!$O$1,'Исходник '!$Q$1)</f>
        <v>+</v>
      </c>
      <c r="AL34" s="683"/>
      <c r="AM34" s="165">
        <v>10</v>
      </c>
      <c r="AN34" s="133" t="s">
        <v>926</v>
      </c>
      <c r="AO34" s="179" t="s">
        <v>927</v>
      </c>
      <c r="AP34" s="179" t="str">
        <f t="shared" si="10"/>
        <v>-</v>
      </c>
    </row>
    <row r="35" spans="1:42" s="167" customFormat="1" ht="20.100000000000001" customHeight="1">
      <c r="A35" s="53">
        <f t="shared" si="11"/>
        <v>10</v>
      </c>
      <c r="B35" s="430" t="s">
        <v>407</v>
      </c>
      <c r="C35" s="431" t="str">
        <f t="shared" si="0"/>
        <v>~220В</v>
      </c>
      <c r="D35" s="427" t="s">
        <v>468</v>
      </c>
      <c r="E35" s="683" t="s">
        <v>506</v>
      </c>
      <c r="F35" s="683"/>
      <c r="G35" s="683"/>
      <c r="H35" s="461" t="s">
        <v>511</v>
      </c>
      <c r="I35" s="746"/>
      <c r="J35" s="433" t="str">
        <f t="shared" si="1"/>
        <v>С</v>
      </c>
      <c r="K35" s="683" t="s">
        <v>930</v>
      </c>
      <c r="L35" s="683"/>
      <c r="M35" s="683"/>
      <c r="N35" s="747">
        <f t="shared" si="2"/>
        <v>10</v>
      </c>
      <c r="O35" s="748"/>
      <c r="P35" s="749"/>
      <c r="Q35" s="747">
        <f t="shared" si="3"/>
        <v>10</v>
      </c>
      <c r="R35" s="463"/>
      <c r="S35" s="462"/>
      <c r="T35" s="432">
        <f t="shared" si="4"/>
        <v>50</v>
      </c>
      <c r="U35" s="428" t="s">
        <v>930</v>
      </c>
      <c r="V35" s="431">
        <f t="shared" si="5"/>
        <v>100</v>
      </c>
      <c r="W35" s="750">
        <f t="shared" si="6"/>
        <v>25.5</v>
      </c>
      <c r="X35" s="751"/>
      <c r="Y35" s="461" t="str">
        <f t="shared" si="7"/>
        <v>1-60</v>
      </c>
      <c r="Z35" s="462"/>
      <c r="AA35" s="752">
        <v>14</v>
      </c>
      <c r="AB35" s="753"/>
      <c r="AC35" s="461">
        <v>0.1</v>
      </c>
      <c r="AD35" s="462"/>
      <c r="AE35" s="461">
        <f t="shared" si="8"/>
        <v>50</v>
      </c>
      <c r="AF35" s="462"/>
      <c r="AG35" s="683" t="str">
        <f ca="1">IF(C35="~380В",'Исходник '!$O$2,'Исходник '!$Q$2)</f>
        <v>-</v>
      </c>
      <c r="AH35" s="683"/>
      <c r="AI35" s="461">
        <f t="shared" si="9"/>
        <v>100</v>
      </c>
      <c r="AJ35" s="462"/>
      <c r="AK35" s="683" t="str">
        <f ca="1">IF(C35="~380В",'Исходник '!$O$1,'Исходник '!$Q$1)</f>
        <v>+</v>
      </c>
      <c r="AL35" s="683"/>
      <c r="AM35" s="165">
        <v>10</v>
      </c>
      <c r="AN35" s="133" t="s">
        <v>926</v>
      </c>
      <c r="AO35" s="179" t="s">
        <v>927</v>
      </c>
      <c r="AP35" s="179" t="str">
        <f t="shared" si="10"/>
        <v>-</v>
      </c>
    </row>
    <row r="36" spans="1:42" s="167" customFormat="1" ht="20.100000000000001" customHeight="1">
      <c r="A36" s="53">
        <f t="shared" si="11"/>
        <v>11</v>
      </c>
      <c r="B36" s="430" t="s">
        <v>514</v>
      </c>
      <c r="C36" s="431" t="str">
        <f t="shared" si="0"/>
        <v>~220В</v>
      </c>
      <c r="D36" s="427" t="s">
        <v>468</v>
      </c>
      <c r="E36" s="683" t="s">
        <v>506</v>
      </c>
      <c r="F36" s="683"/>
      <c r="G36" s="683"/>
      <c r="H36" s="461" t="s">
        <v>511</v>
      </c>
      <c r="I36" s="746"/>
      <c r="J36" s="433" t="str">
        <f t="shared" si="1"/>
        <v>С</v>
      </c>
      <c r="K36" s="683" t="s">
        <v>930</v>
      </c>
      <c r="L36" s="683"/>
      <c r="M36" s="683"/>
      <c r="N36" s="747">
        <f t="shared" si="2"/>
        <v>10</v>
      </c>
      <c r="O36" s="748"/>
      <c r="P36" s="749"/>
      <c r="Q36" s="747">
        <f t="shared" si="3"/>
        <v>10</v>
      </c>
      <c r="R36" s="463"/>
      <c r="S36" s="462"/>
      <c r="T36" s="432">
        <f t="shared" si="4"/>
        <v>50</v>
      </c>
      <c r="U36" s="428" t="s">
        <v>930</v>
      </c>
      <c r="V36" s="431">
        <f t="shared" si="5"/>
        <v>100</v>
      </c>
      <c r="W36" s="750">
        <f t="shared" si="6"/>
        <v>25.5</v>
      </c>
      <c r="X36" s="751"/>
      <c r="Y36" s="461" t="str">
        <f t="shared" si="7"/>
        <v>1-60</v>
      </c>
      <c r="Z36" s="462"/>
      <c r="AA36" s="752">
        <v>13</v>
      </c>
      <c r="AB36" s="753"/>
      <c r="AC36" s="461">
        <v>0.1</v>
      </c>
      <c r="AD36" s="462"/>
      <c r="AE36" s="461">
        <f t="shared" si="8"/>
        <v>50</v>
      </c>
      <c r="AF36" s="462"/>
      <c r="AG36" s="683" t="str">
        <f ca="1">IF(C36="~380В",'Исходник '!$O$2,'Исходник '!$Q$2)</f>
        <v>-</v>
      </c>
      <c r="AH36" s="683"/>
      <c r="AI36" s="461">
        <f t="shared" si="9"/>
        <v>100</v>
      </c>
      <c r="AJ36" s="462"/>
      <c r="AK36" s="683" t="str">
        <f ca="1">IF(C36="~380В",'Исходник '!$O$1,'Исходник '!$Q$1)</f>
        <v>+</v>
      </c>
      <c r="AL36" s="683"/>
      <c r="AM36" s="165">
        <v>10</v>
      </c>
      <c r="AN36" s="133" t="s">
        <v>926</v>
      </c>
      <c r="AO36" s="179" t="s">
        <v>927</v>
      </c>
      <c r="AP36" s="179" t="str">
        <f t="shared" si="10"/>
        <v>-</v>
      </c>
    </row>
    <row r="37" spans="1:42" s="173" customFormat="1" ht="18" customHeight="1">
      <c r="A37" s="174" t="str">
        <f ca="1">'Протокол №503-4'!A52:S52</f>
        <v>РП-4/5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6"/>
      <c r="AM37" s="177"/>
      <c r="AN37" s="177"/>
      <c r="AO37" s="178"/>
      <c r="AP37" s="178"/>
    </row>
    <row r="38" spans="1:42" s="167" customFormat="1" ht="42" customHeight="1">
      <c r="A38" s="53">
        <v>12</v>
      </c>
      <c r="B38" s="369" t="s">
        <v>240</v>
      </c>
      <c r="C38" s="431" t="str">
        <f t="shared" ref="C38:C79" si="12">IF(AN38="АВС","~380В","~220В")</f>
        <v>~380В</v>
      </c>
      <c r="D38" s="427" t="s">
        <v>468</v>
      </c>
      <c r="E38" s="683" t="s">
        <v>506</v>
      </c>
      <c r="F38" s="683"/>
      <c r="G38" s="683"/>
      <c r="H38" s="461" t="s">
        <v>511</v>
      </c>
      <c r="I38" s="746"/>
      <c r="J38" s="433" t="str">
        <f t="shared" ref="J38:J79" si="13">AO38</f>
        <v>D</v>
      </c>
      <c r="K38" s="683" t="s">
        <v>930</v>
      </c>
      <c r="L38" s="683"/>
      <c r="M38" s="683"/>
      <c r="N38" s="747">
        <f t="shared" ref="N38:N79" si="14">AM38</f>
        <v>25</v>
      </c>
      <c r="O38" s="748"/>
      <c r="P38" s="749"/>
      <c r="Q38" s="747">
        <f t="shared" ref="Q38:Q79" si="15">N38</f>
        <v>25</v>
      </c>
      <c r="R38" s="463"/>
      <c r="S38" s="462"/>
      <c r="T38" s="432">
        <f t="shared" ref="T38:T79" si="16">IF(AO38="В",N38*3,IF(AO38="С",N38*5,N38*10))</f>
        <v>250</v>
      </c>
      <c r="U38" s="428" t="s">
        <v>930</v>
      </c>
      <c r="V38" s="431">
        <f t="shared" ref="V38:V79" si="17">IF(AO38="В",N38*5,IF(AO38="С",N38*10,N38*20))</f>
        <v>500</v>
      </c>
      <c r="W38" s="750">
        <f t="shared" ref="W38:W79" si="18">N38*2.55</f>
        <v>63.749999999999993</v>
      </c>
      <c r="X38" s="751"/>
      <c r="Y38" s="461" t="str">
        <f t="shared" ref="Y38:Y79" si="19">IF(OR($AM38&lt;32,$AM38=32),"1-60","1-120")</f>
        <v>1-60</v>
      </c>
      <c r="Z38" s="462"/>
      <c r="AA38" s="461" t="s">
        <v>515</v>
      </c>
      <c r="AB38" s="753"/>
      <c r="AC38" s="461">
        <v>0.1</v>
      </c>
      <c r="AD38" s="462"/>
      <c r="AE38" s="461">
        <f t="shared" ref="AE38:AE79" si="20">T38</f>
        <v>250</v>
      </c>
      <c r="AF38" s="462"/>
      <c r="AG38" s="683" t="str">
        <f ca="1">IF(C38="~380В",'Исходник '!$O$2,'Исходник '!$Q$2)</f>
        <v>-
-
-</v>
      </c>
      <c r="AH38" s="683"/>
      <c r="AI38" s="461">
        <f t="shared" ref="AI38:AI79" si="21">V38</f>
        <v>500</v>
      </c>
      <c r="AJ38" s="462"/>
      <c r="AK38" s="683" t="str">
        <f ca="1">IF(C38="~380В",'Исходник '!$O$1,'Исходник '!$Q$1)</f>
        <v>+
+
+</v>
      </c>
      <c r="AL38" s="683"/>
      <c r="AM38" s="165">
        <v>25</v>
      </c>
      <c r="AN38" s="133" t="s">
        <v>919</v>
      </c>
      <c r="AO38" s="179" t="s">
        <v>933</v>
      </c>
      <c r="AP38" s="179" t="str">
        <f t="shared" ref="AP38:AP79" si="22">IF(C38="~380В","раздвинь строчку","-")</f>
        <v>раздвинь строчку</v>
      </c>
    </row>
    <row r="39" spans="1:42" s="167" customFormat="1" ht="20.100000000000001" customHeight="1">
      <c r="A39" s="53">
        <f t="shared" ref="A39:A79" si="23">A38+1</f>
        <v>13</v>
      </c>
      <c r="B39" s="369" t="s">
        <v>241</v>
      </c>
      <c r="C39" s="431" t="str">
        <f t="shared" si="12"/>
        <v>~220В</v>
      </c>
      <c r="D39" s="427" t="s">
        <v>468</v>
      </c>
      <c r="E39" s="683" t="s">
        <v>506</v>
      </c>
      <c r="F39" s="683"/>
      <c r="G39" s="683"/>
      <c r="H39" s="461" t="s">
        <v>511</v>
      </c>
      <c r="I39" s="746"/>
      <c r="J39" s="433" t="str">
        <f t="shared" si="13"/>
        <v>С</v>
      </c>
      <c r="K39" s="683" t="s">
        <v>930</v>
      </c>
      <c r="L39" s="683"/>
      <c r="M39" s="683"/>
      <c r="N39" s="747">
        <f t="shared" si="14"/>
        <v>10</v>
      </c>
      <c r="O39" s="748"/>
      <c r="P39" s="749"/>
      <c r="Q39" s="747">
        <f t="shared" si="15"/>
        <v>10</v>
      </c>
      <c r="R39" s="463"/>
      <c r="S39" s="462"/>
      <c r="T39" s="432">
        <f t="shared" si="16"/>
        <v>50</v>
      </c>
      <c r="U39" s="428" t="s">
        <v>930</v>
      </c>
      <c r="V39" s="431">
        <f t="shared" si="17"/>
        <v>100</v>
      </c>
      <c r="W39" s="750">
        <f t="shared" si="18"/>
        <v>25.5</v>
      </c>
      <c r="X39" s="751"/>
      <c r="Y39" s="461" t="str">
        <f t="shared" si="19"/>
        <v>1-60</v>
      </c>
      <c r="Z39" s="462"/>
      <c r="AA39" s="752">
        <v>13</v>
      </c>
      <c r="AB39" s="753"/>
      <c r="AC39" s="461">
        <v>0.1</v>
      </c>
      <c r="AD39" s="462"/>
      <c r="AE39" s="461">
        <f t="shared" si="20"/>
        <v>50</v>
      </c>
      <c r="AF39" s="462"/>
      <c r="AG39" s="683" t="str">
        <f ca="1">IF(C39="~380В",'Исходник '!$O$2,'Исходник '!$Q$2)</f>
        <v>-</v>
      </c>
      <c r="AH39" s="683"/>
      <c r="AI39" s="461">
        <f t="shared" si="21"/>
        <v>100</v>
      </c>
      <c r="AJ39" s="462"/>
      <c r="AK39" s="683" t="str">
        <f ca="1">IF(C39="~380В",'Исходник '!$O$1,'Исходник '!$Q$1)</f>
        <v>+</v>
      </c>
      <c r="AL39" s="683"/>
      <c r="AM39" s="165">
        <v>10</v>
      </c>
      <c r="AN39" s="133" t="s">
        <v>926</v>
      </c>
      <c r="AO39" s="179" t="s">
        <v>927</v>
      </c>
      <c r="AP39" s="179" t="str">
        <f t="shared" si="22"/>
        <v>-</v>
      </c>
    </row>
    <row r="40" spans="1:42" s="167" customFormat="1" ht="20.100000000000001" customHeight="1">
      <c r="A40" s="53">
        <f t="shared" si="23"/>
        <v>14</v>
      </c>
      <c r="B40" s="369" t="s">
        <v>242</v>
      </c>
      <c r="C40" s="431" t="str">
        <f t="shared" si="12"/>
        <v>~220В</v>
      </c>
      <c r="D40" s="427" t="s">
        <v>468</v>
      </c>
      <c r="E40" s="683" t="s">
        <v>506</v>
      </c>
      <c r="F40" s="683"/>
      <c r="G40" s="683"/>
      <c r="H40" s="461" t="s">
        <v>511</v>
      </c>
      <c r="I40" s="746"/>
      <c r="J40" s="433" t="str">
        <f t="shared" si="13"/>
        <v>С</v>
      </c>
      <c r="K40" s="683" t="s">
        <v>930</v>
      </c>
      <c r="L40" s="683"/>
      <c r="M40" s="683"/>
      <c r="N40" s="747">
        <f t="shared" si="14"/>
        <v>10</v>
      </c>
      <c r="O40" s="748"/>
      <c r="P40" s="749"/>
      <c r="Q40" s="747">
        <f t="shared" si="15"/>
        <v>10</v>
      </c>
      <c r="R40" s="463"/>
      <c r="S40" s="462"/>
      <c r="T40" s="432">
        <f t="shared" si="16"/>
        <v>50</v>
      </c>
      <c r="U40" s="428" t="s">
        <v>930</v>
      </c>
      <c r="V40" s="431">
        <f t="shared" si="17"/>
        <v>100</v>
      </c>
      <c r="W40" s="750">
        <f t="shared" si="18"/>
        <v>25.5</v>
      </c>
      <c r="X40" s="751"/>
      <c r="Y40" s="461" t="str">
        <f t="shared" si="19"/>
        <v>1-60</v>
      </c>
      <c r="Z40" s="462"/>
      <c r="AA40" s="752">
        <v>15</v>
      </c>
      <c r="AB40" s="753"/>
      <c r="AC40" s="461">
        <v>0.1</v>
      </c>
      <c r="AD40" s="462"/>
      <c r="AE40" s="461">
        <f t="shared" si="20"/>
        <v>50</v>
      </c>
      <c r="AF40" s="462"/>
      <c r="AG40" s="683" t="str">
        <f ca="1">IF(C40="~380В",'Исходник '!$O$2,'Исходник '!$Q$2)</f>
        <v>-</v>
      </c>
      <c r="AH40" s="683"/>
      <c r="AI40" s="461">
        <f t="shared" si="21"/>
        <v>100</v>
      </c>
      <c r="AJ40" s="462"/>
      <c r="AK40" s="683" t="str">
        <f ca="1">IF(C40="~380В",'Исходник '!$O$1,'Исходник '!$Q$1)</f>
        <v>+</v>
      </c>
      <c r="AL40" s="683"/>
      <c r="AM40" s="165">
        <v>10</v>
      </c>
      <c r="AN40" s="133" t="s">
        <v>926</v>
      </c>
      <c r="AO40" s="179" t="s">
        <v>927</v>
      </c>
      <c r="AP40" s="179" t="str">
        <f t="shared" si="22"/>
        <v>-</v>
      </c>
    </row>
    <row r="41" spans="1:42" s="167" customFormat="1" ht="20.100000000000001" customHeight="1">
      <c r="A41" s="53">
        <f t="shared" si="23"/>
        <v>15</v>
      </c>
      <c r="B41" s="369" t="s">
        <v>243</v>
      </c>
      <c r="C41" s="431" t="str">
        <f t="shared" si="12"/>
        <v>~220В</v>
      </c>
      <c r="D41" s="427" t="s">
        <v>468</v>
      </c>
      <c r="E41" s="683" t="s">
        <v>506</v>
      </c>
      <c r="F41" s="683"/>
      <c r="G41" s="683"/>
      <c r="H41" s="461" t="s">
        <v>511</v>
      </c>
      <c r="I41" s="746"/>
      <c r="J41" s="433" t="str">
        <f t="shared" si="13"/>
        <v>С</v>
      </c>
      <c r="K41" s="683" t="s">
        <v>930</v>
      </c>
      <c r="L41" s="683"/>
      <c r="M41" s="683"/>
      <c r="N41" s="747">
        <f t="shared" si="14"/>
        <v>10</v>
      </c>
      <c r="O41" s="748"/>
      <c r="P41" s="749"/>
      <c r="Q41" s="747">
        <f t="shared" si="15"/>
        <v>10</v>
      </c>
      <c r="R41" s="463"/>
      <c r="S41" s="462"/>
      <c r="T41" s="432">
        <f t="shared" si="16"/>
        <v>50</v>
      </c>
      <c r="U41" s="428" t="s">
        <v>930</v>
      </c>
      <c r="V41" s="431">
        <f t="shared" si="17"/>
        <v>100</v>
      </c>
      <c r="W41" s="750">
        <f t="shared" si="18"/>
        <v>25.5</v>
      </c>
      <c r="X41" s="751"/>
      <c r="Y41" s="461" t="str">
        <f t="shared" si="19"/>
        <v>1-60</v>
      </c>
      <c r="Z41" s="462"/>
      <c r="AA41" s="752">
        <v>14</v>
      </c>
      <c r="AB41" s="753"/>
      <c r="AC41" s="461">
        <v>0.1</v>
      </c>
      <c r="AD41" s="462"/>
      <c r="AE41" s="461">
        <f t="shared" si="20"/>
        <v>50</v>
      </c>
      <c r="AF41" s="462"/>
      <c r="AG41" s="683" t="str">
        <f ca="1">IF(C41="~380В",'Исходник '!$O$2,'Исходник '!$Q$2)</f>
        <v>-</v>
      </c>
      <c r="AH41" s="683"/>
      <c r="AI41" s="461">
        <f t="shared" si="21"/>
        <v>100</v>
      </c>
      <c r="AJ41" s="462"/>
      <c r="AK41" s="683" t="str">
        <f ca="1">IF(C41="~380В",'Исходник '!$O$1,'Исходник '!$Q$1)</f>
        <v>+</v>
      </c>
      <c r="AL41" s="683"/>
      <c r="AM41" s="165">
        <v>10</v>
      </c>
      <c r="AN41" s="133" t="s">
        <v>926</v>
      </c>
      <c r="AO41" s="179" t="s">
        <v>927</v>
      </c>
      <c r="AP41" s="179" t="str">
        <f t="shared" si="22"/>
        <v>-</v>
      </c>
    </row>
    <row r="42" spans="1:42" s="167" customFormat="1" ht="20.100000000000001" customHeight="1">
      <c r="A42" s="53">
        <f t="shared" si="23"/>
        <v>16</v>
      </c>
      <c r="B42" s="369" t="s">
        <v>244</v>
      </c>
      <c r="C42" s="431" t="str">
        <f t="shared" si="12"/>
        <v>~220В</v>
      </c>
      <c r="D42" s="427" t="s">
        <v>468</v>
      </c>
      <c r="E42" s="683" t="s">
        <v>506</v>
      </c>
      <c r="F42" s="683"/>
      <c r="G42" s="683"/>
      <c r="H42" s="461" t="s">
        <v>511</v>
      </c>
      <c r="I42" s="746"/>
      <c r="J42" s="433" t="str">
        <f t="shared" si="13"/>
        <v>С</v>
      </c>
      <c r="K42" s="683" t="s">
        <v>930</v>
      </c>
      <c r="L42" s="683"/>
      <c r="M42" s="683"/>
      <c r="N42" s="747">
        <f t="shared" si="14"/>
        <v>16</v>
      </c>
      <c r="O42" s="748"/>
      <c r="P42" s="749"/>
      <c r="Q42" s="747">
        <f t="shared" si="15"/>
        <v>16</v>
      </c>
      <c r="R42" s="463"/>
      <c r="S42" s="462"/>
      <c r="T42" s="432">
        <f t="shared" si="16"/>
        <v>80</v>
      </c>
      <c r="U42" s="428" t="s">
        <v>930</v>
      </c>
      <c r="V42" s="431">
        <f t="shared" si="17"/>
        <v>160</v>
      </c>
      <c r="W42" s="750">
        <f t="shared" si="18"/>
        <v>40.799999999999997</v>
      </c>
      <c r="X42" s="751"/>
      <c r="Y42" s="461" t="str">
        <f t="shared" si="19"/>
        <v>1-60</v>
      </c>
      <c r="Z42" s="462"/>
      <c r="AA42" s="752">
        <v>14</v>
      </c>
      <c r="AB42" s="753"/>
      <c r="AC42" s="461">
        <v>0.1</v>
      </c>
      <c r="AD42" s="462"/>
      <c r="AE42" s="461">
        <f t="shared" si="20"/>
        <v>80</v>
      </c>
      <c r="AF42" s="462"/>
      <c r="AG42" s="683" t="str">
        <f ca="1">IF(C42="~380В",'Исходник '!$O$2,'Исходник '!$Q$2)</f>
        <v>-</v>
      </c>
      <c r="AH42" s="683"/>
      <c r="AI42" s="461">
        <f t="shared" si="21"/>
        <v>160</v>
      </c>
      <c r="AJ42" s="462"/>
      <c r="AK42" s="683" t="str">
        <f ca="1">IF(C42="~380В",'Исходник '!$O$1,'Исходник '!$Q$1)</f>
        <v>+</v>
      </c>
      <c r="AL42" s="683"/>
      <c r="AM42" s="165">
        <v>16</v>
      </c>
      <c r="AN42" s="133" t="s">
        <v>926</v>
      </c>
      <c r="AO42" s="179" t="s">
        <v>927</v>
      </c>
      <c r="AP42" s="179" t="str">
        <f t="shared" si="22"/>
        <v>-</v>
      </c>
    </row>
    <row r="43" spans="1:42" s="167" customFormat="1" ht="20.100000000000001" customHeight="1">
      <c r="A43" s="53">
        <f t="shared" si="23"/>
        <v>17</v>
      </c>
      <c r="B43" s="369" t="s">
        <v>245</v>
      </c>
      <c r="C43" s="431" t="str">
        <f t="shared" si="12"/>
        <v>~220В</v>
      </c>
      <c r="D43" s="427" t="s">
        <v>468</v>
      </c>
      <c r="E43" s="683" t="s">
        <v>506</v>
      </c>
      <c r="F43" s="683"/>
      <c r="G43" s="683"/>
      <c r="H43" s="461" t="s">
        <v>511</v>
      </c>
      <c r="I43" s="746"/>
      <c r="J43" s="433" t="str">
        <f t="shared" si="13"/>
        <v>С</v>
      </c>
      <c r="K43" s="683" t="s">
        <v>930</v>
      </c>
      <c r="L43" s="683"/>
      <c r="M43" s="683"/>
      <c r="N43" s="747">
        <f t="shared" si="14"/>
        <v>10</v>
      </c>
      <c r="O43" s="748"/>
      <c r="P43" s="749"/>
      <c r="Q43" s="747">
        <f t="shared" si="15"/>
        <v>10</v>
      </c>
      <c r="R43" s="463"/>
      <c r="S43" s="462"/>
      <c r="T43" s="432">
        <f t="shared" si="16"/>
        <v>50</v>
      </c>
      <c r="U43" s="428" t="s">
        <v>930</v>
      </c>
      <c r="V43" s="431">
        <f t="shared" si="17"/>
        <v>100</v>
      </c>
      <c r="W43" s="750">
        <f t="shared" si="18"/>
        <v>25.5</v>
      </c>
      <c r="X43" s="751"/>
      <c r="Y43" s="461" t="str">
        <f t="shared" si="19"/>
        <v>1-60</v>
      </c>
      <c r="Z43" s="462"/>
      <c r="AA43" s="752">
        <v>14</v>
      </c>
      <c r="AB43" s="753"/>
      <c r="AC43" s="461">
        <v>0.1</v>
      </c>
      <c r="AD43" s="462"/>
      <c r="AE43" s="461">
        <f t="shared" si="20"/>
        <v>50</v>
      </c>
      <c r="AF43" s="462"/>
      <c r="AG43" s="683" t="str">
        <f ca="1">IF(C43="~380В",'Исходник '!$O$2,'Исходник '!$Q$2)</f>
        <v>-</v>
      </c>
      <c r="AH43" s="683"/>
      <c r="AI43" s="461">
        <f t="shared" si="21"/>
        <v>100</v>
      </c>
      <c r="AJ43" s="462"/>
      <c r="AK43" s="683" t="str">
        <f ca="1">IF(C43="~380В",'Исходник '!$O$1,'Исходник '!$Q$1)</f>
        <v>+</v>
      </c>
      <c r="AL43" s="683"/>
      <c r="AM43" s="165">
        <v>10</v>
      </c>
      <c r="AN43" s="133" t="s">
        <v>926</v>
      </c>
      <c r="AO43" s="179" t="s">
        <v>927</v>
      </c>
      <c r="AP43" s="179" t="str">
        <f t="shared" si="22"/>
        <v>-</v>
      </c>
    </row>
    <row r="44" spans="1:42" s="167" customFormat="1" ht="20.100000000000001" customHeight="1">
      <c r="A44" s="53">
        <f t="shared" si="23"/>
        <v>18</v>
      </c>
      <c r="B44" s="369" t="s">
        <v>246</v>
      </c>
      <c r="C44" s="431" t="str">
        <f t="shared" si="12"/>
        <v>~220В</v>
      </c>
      <c r="D44" s="427" t="s">
        <v>468</v>
      </c>
      <c r="E44" s="683" t="s">
        <v>506</v>
      </c>
      <c r="F44" s="683"/>
      <c r="G44" s="683"/>
      <c r="H44" s="461" t="s">
        <v>511</v>
      </c>
      <c r="I44" s="746"/>
      <c r="J44" s="433" t="str">
        <f t="shared" si="13"/>
        <v>С</v>
      </c>
      <c r="K44" s="683" t="s">
        <v>930</v>
      </c>
      <c r="L44" s="683"/>
      <c r="M44" s="683"/>
      <c r="N44" s="747">
        <f t="shared" si="14"/>
        <v>10</v>
      </c>
      <c r="O44" s="748"/>
      <c r="P44" s="749"/>
      <c r="Q44" s="747">
        <f t="shared" si="15"/>
        <v>10</v>
      </c>
      <c r="R44" s="463"/>
      <c r="S44" s="462"/>
      <c r="T44" s="432">
        <f t="shared" si="16"/>
        <v>50</v>
      </c>
      <c r="U44" s="428" t="s">
        <v>930</v>
      </c>
      <c r="V44" s="431">
        <f t="shared" si="17"/>
        <v>100</v>
      </c>
      <c r="W44" s="750">
        <f t="shared" si="18"/>
        <v>25.5</v>
      </c>
      <c r="X44" s="751"/>
      <c r="Y44" s="461" t="str">
        <f t="shared" si="19"/>
        <v>1-60</v>
      </c>
      <c r="Z44" s="462"/>
      <c r="AA44" s="752">
        <v>14</v>
      </c>
      <c r="AB44" s="753"/>
      <c r="AC44" s="461">
        <v>0.1</v>
      </c>
      <c r="AD44" s="462"/>
      <c r="AE44" s="461">
        <f t="shared" si="20"/>
        <v>50</v>
      </c>
      <c r="AF44" s="462"/>
      <c r="AG44" s="683" t="str">
        <f ca="1">IF(C44="~380В",'Исходник '!$O$2,'Исходник '!$Q$2)</f>
        <v>-</v>
      </c>
      <c r="AH44" s="683"/>
      <c r="AI44" s="461">
        <f t="shared" si="21"/>
        <v>100</v>
      </c>
      <c r="AJ44" s="462"/>
      <c r="AK44" s="683" t="str">
        <f ca="1">IF(C44="~380В",'Исходник '!$O$1,'Исходник '!$Q$1)</f>
        <v>+</v>
      </c>
      <c r="AL44" s="683"/>
      <c r="AM44" s="165">
        <v>10</v>
      </c>
      <c r="AN44" s="133" t="s">
        <v>926</v>
      </c>
      <c r="AO44" s="179" t="s">
        <v>927</v>
      </c>
      <c r="AP44" s="179" t="str">
        <f t="shared" si="22"/>
        <v>-</v>
      </c>
    </row>
    <row r="45" spans="1:42" s="167" customFormat="1" ht="20.100000000000001" customHeight="1">
      <c r="A45" s="53">
        <f t="shared" si="23"/>
        <v>19</v>
      </c>
      <c r="B45" s="369" t="s">
        <v>247</v>
      </c>
      <c r="C45" s="431" t="str">
        <f t="shared" si="12"/>
        <v>~220В</v>
      </c>
      <c r="D45" s="427" t="s">
        <v>468</v>
      </c>
      <c r="E45" s="683" t="s">
        <v>506</v>
      </c>
      <c r="F45" s="683"/>
      <c r="G45" s="683"/>
      <c r="H45" s="461" t="s">
        <v>511</v>
      </c>
      <c r="I45" s="746"/>
      <c r="J45" s="433" t="str">
        <f t="shared" si="13"/>
        <v>С</v>
      </c>
      <c r="K45" s="683" t="s">
        <v>930</v>
      </c>
      <c r="L45" s="683"/>
      <c r="M45" s="683"/>
      <c r="N45" s="747">
        <f t="shared" si="14"/>
        <v>10</v>
      </c>
      <c r="O45" s="748"/>
      <c r="P45" s="749"/>
      <c r="Q45" s="747">
        <f t="shared" si="15"/>
        <v>10</v>
      </c>
      <c r="R45" s="463"/>
      <c r="S45" s="462"/>
      <c r="T45" s="432">
        <f t="shared" si="16"/>
        <v>50</v>
      </c>
      <c r="U45" s="428" t="s">
        <v>930</v>
      </c>
      <c r="V45" s="431">
        <f t="shared" si="17"/>
        <v>100</v>
      </c>
      <c r="W45" s="750">
        <f t="shared" si="18"/>
        <v>25.5</v>
      </c>
      <c r="X45" s="751"/>
      <c r="Y45" s="461" t="str">
        <f t="shared" si="19"/>
        <v>1-60</v>
      </c>
      <c r="Z45" s="462"/>
      <c r="AA45" s="752">
        <v>14</v>
      </c>
      <c r="AB45" s="753"/>
      <c r="AC45" s="461">
        <v>0.1</v>
      </c>
      <c r="AD45" s="462"/>
      <c r="AE45" s="461">
        <f t="shared" si="20"/>
        <v>50</v>
      </c>
      <c r="AF45" s="462"/>
      <c r="AG45" s="683" t="str">
        <f ca="1">IF(C45="~380В",'Исходник '!$O$2,'Исходник '!$Q$2)</f>
        <v>-</v>
      </c>
      <c r="AH45" s="683"/>
      <c r="AI45" s="461">
        <f t="shared" si="21"/>
        <v>100</v>
      </c>
      <c r="AJ45" s="462"/>
      <c r="AK45" s="683" t="str">
        <f ca="1">IF(C45="~380В",'Исходник '!$O$1,'Исходник '!$Q$1)</f>
        <v>+</v>
      </c>
      <c r="AL45" s="683"/>
      <c r="AM45" s="165">
        <v>10</v>
      </c>
      <c r="AN45" s="133" t="s">
        <v>926</v>
      </c>
      <c r="AO45" s="179" t="s">
        <v>927</v>
      </c>
      <c r="AP45" s="179" t="str">
        <f t="shared" si="22"/>
        <v>-</v>
      </c>
    </row>
    <row r="46" spans="1:42" s="167" customFormat="1" ht="20.100000000000001" customHeight="1">
      <c r="A46" s="53">
        <f t="shared" si="23"/>
        <v>20</v>
      </c>
      <c r="B46" s="369" t="s">
        <v>248</v>
      </c>
      <c r="C46" s="431" t="str">
        <f t="shared" si="12"/>
        <v>~220В</v>
      </c>
      <c r="D46" s="427" t="s">
        <v>468</v>
      </c>
      <c r="E46" s="683" t="s">
        <v>506</v>
      </c>
      <c r="F46" s="683"/>
      <c r="G46" s="683"/>
      <c r="H46" s="461" t="s">
        <v>511</v>
      </c>
      <c r="I46" s="746"/>
      <c r="J46" s="433" t="str">
        <f t="shared" si="13"/>
        <v>С</v>
      </c>
      <c r="K46" s="683" t="s">
        <v>930</v>
      </c>
      <c r="L46" s="683"/>
      <c r="M46" s="683"/>
      <c r="N46" s="747">
        <f t="shared" si="14"/>
        <v>10</v>
      </c>
      <c r="O46" s="748"/>
      <c r="P46" s="749"/>
      <c r="Q46" s="747">
        <f t="shared" si="15"/>
        <v>10</v>
      </c>
      <c r="R46" s="463"/>
      <c r="S46" s="462"/>
      <c r="T46" s="432">
        <f t="shared" si="16"/>
        <v>50</v>
      </c>
      <c r="U46" s="428" t="s">
        <v>930</v>
      </c>
      <c r="V46" s="431">
        <f t="shared" si="17"/>
        <v>100</v>
      </c>
      <c r="W46" s="750">
        <f t="shared" si="18"/>
        <v>25.5</v>
      </c>
      <c r="X46" s="751"/>
      <c r="Y46" s="461" t="str">
        <f t="shared" si="19"/>
        <v>1-60</v>
      </c>
      <c r="Z46" s="462"/>
      <c r="AA46" s="752">
        <v>14</v>
      </c>
      <c r="AB46" s="753"/>
      <c r="AC46" s="461">
        <v>0.1</v>
      </c>
      <c r="AD46" s="462"/>
      <c r="AE46" s="461">
        <f t="shared" si="20"/>
        <v>50</v>
      </c>
      <c r="AF46" s="462"/>
      <c r="AG46" s="683" t="str">
        <f ca="1">IF(C46="~380В",'Исходник '!$O$2,'Исходник '!$Q$2)</f>
        <v>-</v>
      </c>
      <c r="AH46" s="683"/>
      <c r="AI46" s="461">
        <f t="shared" si="21"/>
        <v>100</v>
      </c>
      <c r="AJ46" s="462"/>
      <c r="AK46" s="683" t="str">
        <f ca="1">IF(C46="~380В",'Исходник '!$O$1,'Исходник '!$Q$1)</f>
        <v>+</v>
      </c>
      <c r="AL46" s="683"/>
      <c r="AM46" s="165">
        <v>10</v>
      </c>
      <c r="AN46" s="133" t="s">
        <v>926</v>
      </c>
      <c r="AO46" s="179" t="s">
        <v>927</v>
      </c>
      <c r="AP46" s="179" t="str">
        <f t="shared" si="22"/>
        <v>-</v>
      </c>
    </row>
    <row r="47" spans="1:42" s="167" customFormat="1" ht="20.100000000000001" customHeight="1">
      <c r="A47" s="53">
        <f t="shared" si="23"/>
        <v>21</v>
      </c>
      <c r="B47" s="369" t="s">
        <v>249</v>
      </c>
      <c r="C47" s="431" t="str">
        <f t="shared" si="12"/>
        <v>~220В</v>
      </c>
      <c r="D47" s="427" t="s">
        <v>468</v>
      </c>
      <c r="E47" s="683" t="s">
        <v>506</v>
      </c>
      <c r="F47" s="683"/>
      <c r="G47" s="683"/>
      <c r="H47" s="461" t="s">
        <v>511</v>
      </c>
      <c r="I47" s="746"/>
      <c r="J47" s="433" t="str">
        <f t="shared" si="13"/>
        <v>С</v>
      </c>
      <c r="K47" s="683" t="s">
        <v>930</v>
      </c>
      <c r="L47" s="683"/>
      <c r="M47" s="683"/>
      <c r="N47" s="747">
        <f t="shared" si="14"/>
        <v>10</v>
      </c>
      <c r="O47" s="748"/>
      <c r="P47" s="749"/>
      <c r="Q47" s="747">
        <f t="shared" si="15"/>
        <v>10</v>
      </c>
      <c r="R47" s="463"/>
      <c r="S47" s="462"/>
      <c r="T47" s="432">
        <f t="shared" si="16"/>
        <v>50</v>
      </c>
      <c r="U47" s="428" t="s">
        <v>930</v>
      </c>
      <c r="V47" s="431">
        <f t="shared" si="17"/>
        <v>100</v>
      </c>
      <c r="W47" s="750">
        <f t="shared" si="18"/>
        <v>25.5</v>
      </c>
      <c r="X47" s="751"/>
      <c r="Y47" s="461" t="str">
        <f t="shared" si="19"/>
        <v>1-60</v>
      </c>
      <c r="Z47" s="462"/>
      <c r="AA47" s="752">
        <v>14</v>
      </c>
      <c r="AB47" s="753"/>
      <c r="AC47" s="461">
        <v>0.1</v>
      </c>
      <c r="AD47" s="462"/>
      <c r="AE47" s="461">
        <f t="shared" si="20"/>
        <v>50</v>
      </c>
      <c r="AF47" s="462"/>
      <c r="AG47" s="683" t="str">
        <f ca="1">IF(C47="~380В",'Исходник '!$O$2,'Исходник '!$Q$2)</f>
        <v>-</v>
      </c>
      <c r="AH47" s="683"/>
      <c r="AI47" s="461">
        <f t="shared" si="21"/>
        <v>100</v>
      </c>
      <c r="AJ47" s="462"/>
      <c r="AK47" s="683" t="str">
        <f ca="1">IF(C47="~380В",'Исходник '!$O$1,'Исходник '!$Q$1)</f>
        <v>+</v>
      </c>
      <c r="AL47" s="683"/>
      <c r="AM47" s="165">
        <v>10</v>
      </c>
      <c r="AN47" s="133" t="s">
        <v>926</v>
      </c>
      <c r="AO47" s="179" t="s">
        <v>927</v>
      </c>
      <c r="AP47" s="179" t="str">
        <f t="shared" si="22"/>
        <v>-</v>
      </c>
    </row>
    <row r="48" spans="1:42" s="167" customFormat="1" ht="20.100000000000001" customHeight="1">
      <c r="A48" s="53">
        <f t="shared" si="23"/>
        <v>22</v>
      </c>
      <c r="B48" s="369" t="s">
        <v>250</v>
      </c>
      <c r="C48" s="431" t="str">
        <f t="shared" si="12"/>
        <v>~220В</v>
      </c>
      <c r="D48" s="427" t="s">
        <v>468</v>
      </c>
      <c r="E48" s="683" t="s">
        <v>506</v>
      </c>
      <c r="F48" s="683"/>
      <c r="G48" s="683"/>
      <c r="H48" s="461" t="s">
        <v>511</v>
      </c>
      <c r="I48" s="746"/>
      <c r="J48" s="433" t="str">
        <f t="shared" si="13"/>
        <v>С</v>
      </c>
      <c r="K48" s="683" t="s">
        <v>930</v>
      </c>
      <c r="L48" s="683"/>
      <c r="M48" s="683"/>
      <c r="N48" s="747">
        <f t="shared" si="14"/>
        <v>10</v>
      </c>
      <c r="O48" s="748"/>
      <c r="P48" s="749"/>
      <c r="Q48" s="747">
        <f t="shared" si="15"/>
        <v>10</v>
      </c>
      <c r="R48" s="463"/>
      <c r="S48" s="462"/>
      <c r="T48" s="432">
        <f t="shared" si="16"/>
        <v>50</v>
      </c>
      <c r="U48" s="428" t="s">
        <v>930</v>
      </c>
      <c r="V48" s="431">
        <f t="shared" si="17"/>
        <v>100</v>
      </c>
      <c r="W48" s="750">
        <f t="shared" si="18"/>
        <v>25.5</v>
      </c>
      <c r="X48" s="751"/>
      <c r="Y48" s="461" t="str">
        <f t="shared" si="19"/>
        <v>1-60</v>
      </c>
      <c r="Z48" s="462"/>
      <c r="AA48" s="752">
        <v>14</v>
      </c>
      <c r="AB48" s="753"/>
      <c r="AC48" s="461">
        <v>0.1</v>
      </c>
      <c r="AD48" s="462"/>
      <c r="AE48" s="461">
        <f t="shared" si="20"/>
        <v>50</v>
      </c>
      <c r="AF48" s="462"/>
      <c r="AG48" s="683" t="str">
        <f ca="1">IF(C48="~380В",'Исходник '!$O$2,'Исходник '!$Q$2)</f>
        <v>-</v>
      </c>
      <c r="AH48" s="683"/>
      <c r="AI48" s="461">
        <f t="shared" si="21"/>
        <v>100</v>
      </c>
      <c r="AJ48" s="462"/>
      <c r="AK48" s="683" t="str">
        <f ca="1">IF(C48="~380В",'Исходник '!$O$1,'Исходник '!$Q$1)</f>
        <v>+</v>
      </c>
      <c r="AL48" s="683"/>
      <c r="AM48" s="165">
        <v>10</v>
      </c>
      <c r="AN48" s="133" t="s">
        <v>926</v>
      </c>
      <c r="AO48" s="179" t="s">
        <v>927</v>
      </c>
      <c r="AP48" s="179" t="str">
        <f t="shared" si="22"/>
        <v>-</v>
      </c>
    </row>
    <row r="49" spans="1:42" s="167" customFormat="1" ht="20.100000000000001" customHeight="1">
      <c r="A49" s="53">
        <f t="shared" si="23"/>
        <v>23</v>
      </c>
      <c r="B49" s="369" t="s">
        <v>251</v>
      </c>
      <c r="C49" s="431" t="str">
        <f t="shared" si="12"/>
        <v>~220В</v>
      </c>
      <c r="D49" s="427" t="s">
        <v>468</v>
      </c>
      <c r="E49" s="683" t="s">
        <v>506</v>
      </c>
      <c r="F49" s="683"/>
      <c r="G49" s="683"/>
      <c r="H49" s="461" t="s">
        <v>511</v>
      </c>
      <c r="I49" s="746"/>
      <c r="J49" s="433" t="str">
        <f t="shared" si="13"/>
        <v>С</v>
      </c>
      <c r="K49" s="683" t="s">
        <v>930</v>
      </c>
      <c r="L49" s="683"/>
      <c r="M49" s="683"/>
      <c r="N49" s="747">
        <f t="shared" si="14"/>
        <v>10</v>
      </c>
      <c r="O49" s="748"/>
      <c r="P49" s="749"/>
      <c r="Q49" s="747">
        <f t="shared" si="15"/>
        <v>10</v>
      </c>
      <c r="R49" s="463"/>
      <c r="S49" s="462"/>
      <c r="T49" s="432">
        <f t="shared" si="16"/>
        <v>50</v>
      </c>
      <c r="U49" s="428" t="s">
        <v>930</v>
      </c>
      <c r="V49" s="431">
        <f t="shared" si="17"/>
        <v>100</v>
      </c>
      <c r="W49" s="750">
        <f t="shared" si="18"/>
        <v>25.5</v>
      </c>
      <c r="X49" s="751"/>
      <c r="Y49" s="461" t="str">
        <f t="shared" si="19"/>
        <v>1-60</v>
      </c>
      <c r="Z49" s="462"/>
      <c r="AA49" s="752">
        <v>14</v>
      </c>
      <c r="AB49" s="753"/>
      <c r="AC49" s="461">
        <v>0.1</v>
      </c>
      <c r="AD49" s="462"/>
      <c r="AE49" s="461">
        <f t="shared" si="20"/>
        <v>50</v>
      </c>
      <c r="AF49" s="462"/>
      <c r="AG49" s="683" t="str">
        <f ca="1">IF(C49="~380В",'Исходник '!$O$2,'Исходник '!$Q$2)</f>
        <v>-</v>
      </c>
      <c r="AH49" s="683"/>
      <c r="AI49" s="461">
        <f t="shared" si="21"/>
        <v>100</v>
      </c>
      <c r="AJ49" s="462"/>
      <c r="AK49" s="683" t="str">
        <f ca="1">IF(C49="~380В",'Исходник '!$O$1,'Исходник '!$Q$1)</f>
        <v>+</v>
      </c>
      <c r="AL49" s="683"/>
      <c r="AM49" s="165">
        <v>10</v>
      </c>
      <c r="AN49" s="133" t="s">
        <v>926</v>
      </c>
      <c r="AO49" s="179" t="s">
        <v>927</v>
      </c>
      <c r="AP49" s="179" t="str">
        <f t="shared" si="22"/>
        <v>-</v>
      </c>
    </row>
    <row r="50" spans="1:42" s="167" customFormat="1" ht="42" customHeight="1">
      <c r="A50" s="53">
        <f t="shared" si="23"/>
        <v>24</v>
      </c>
      <c r="B50" s="369" t="s">
        <v>516</v>
      </c>
      <c r="C50" s="431" t="str">
        <f t="shared" si="12"/>
        <v>~380В</v>
      </c>
      <c r="D50" s="427" t="s">
        <v>468</v>
      </c>
      <c r="E50" s="683" t="s">
        <v>506</v>
      </c>
      <c r="F50" s="683"/>
      <c r="G50" s="683"/>
      <c r="H50" s="461" t="s">
        <v>511</v>
      </c>
      <c r="I50" s="746"/>
      <c r="J50" s="433" t="str">
        <f t="shared" si="13"/>
        <v>D</v>
      </c>
      <c r="K50" s="683" t="s">
        <v>930</v>
      </c>
      <c r="L50" s="683"/>
      <c r="M50" s="683"/>
      <c r="N50" s="747">
        <f t="shared" si="14"/>
        <v>25</v>
      </c>
      <c r="O50" s="748"/>
      <c r="P50" s="749"/>
      <c r="Q50" s="747">
        <f t="shared" si="15"/>
        <v>25</v>
      </c>
      <c r="R50" s="463"/>
      <c r="S50" s="462"/>
      <c r="T50" s="432">
        <f t="shared" si="16"/>
        <v>250</v>
      </c>
      <c r="U50" s="428" t="s">
        <v>930</v>
      </c>
      <c r="V50" s="431">
        <f t="shared" si="17"/>
        <v>500</v>
      </c>
      <c r="W50" s="750">
        <f t="shared" si="18"/>
        <v>63.749999999999993</v>
      </c>
      <c r="X50" s="751"/>
      <c r="Y50" s="461" t="str">
        <f t="shared" si="19"/>
        <v>1-60</v>
      </c>
      <c r="Z50" s="462"/>
      <c r="AA50" s="461" t="s">
        <v>517</v>
      </c>
      <c r="AB50" s="753"/>
      <c r="AC50" s="461">
        <v>0.1</v>
      </c>
      <c r="AD50" s="462"/>
      <c r="AE50" s="461">
        <f t="shared" si="20"/>
        <v>250</v>
      </c>
      <c r="AF50" s="462"/>
      <c r="AG50" s="683" t="str">
        <f ca="1">IF(C50="~380В",'Исходник '!$O$2,'Исходник '!$Q$2)</f>
        <v>-
-
-</v>
      </c>
      <c r="AH50" s="683"/>
      <c r="AI50" s="461">
        <f t="shared" si="21"/>
        <v>500</v>
      </c>
      <c r="AJ50" s="462"/>
      <c r="AK50" s="683" t="str">
        <f ca="1">IF(C50="~380В",'Исходник '!$O$1,'Исходник '!$Q$1)</f>
        <v>+
+
+</v>
      </c>
      <c r="AL50" s="683"/>
      <c r="AM50" s="165">
        <v>25</v>
      </c>
      <c r="AN50" s="133" t="s">
        <v>919</v>
      </c>
      <c r="AO50" s="179" t="s">
        <v>933</v>
      </c>
      <c r="AP50" s="179" t="str">
        <f t="shared" si="22"/>
        <v>раздвинь строчку</v>
      </c>
    </row>
    <row r="51" spans="1:42" s="167" customFormat="1" ht="20.100000000000001" customHeight="1">
      <c r="A51" s="53">
        <f t="shared" si="23"/>
        <v>25</v>
      </c>
      <c r="B51" s="369" t="s">
        <v>252</v>
      </c>
      <c r="C51" s="431" t="str">
        <f t="shared" si="12"/>
        <v>~220В</v>
      </c>
      <c r="D51" s="427" t="s">
        <v>468</v>
      </c>
      <c r="E51" s="683" t="s">
        <v>506</v>
      </c>
      <c r="F51" s="683"/>
      <c r="G51" s="683"/>
      <c r="H51" s="461" t="s">
        <v>511</v>
      </c>
      <c r="I51" s="746"/>
      <c r="J51" s="433" t="str">
        <f t="shared" si="13"/>
        <v>С</v>
      </c>
      <c r="K51" s="683" t="s">
        <v>930</v>
      </c>
      <c r="L51" s="683"/>
      <c r="M51" s="683"/>
      <c r="N51" s="747">
        <f t="shared" si="14"/>
        <v>10</v>
      </c>
      <c r="O51" s="748"/>
      <c r="P51" s="749"/>
      <c r="Q51" s="747">
        <f t="shared" si="15"/>
        <v>10</v>
      </c>
      <c r="R51" s="463"/>
      <c r="S51" s="462"/>
      <c r="T51" s="432">
        <f t="shared" si="16"/>
        <v>50</v>
      </c>
      <c r="U51" s="428" t="s">
        <v>930</v>
      </c>
      <c r="V51" s="431">
        <f t="shared" si="17"/>
        <v>100</v>
      </c>
      <c r="W51" s="750">
        <f t="shared" si="18"/>
        <v>25.5</v>
      </c>
      <c r="X51" s="751"/>
      <c r="Y51" s="461" t="str">
        <f t="shared" si="19"/>
        <v>1-60</v>
      </c>
      <c r="Z51" s="462"/>
      <c r="AA51" s="752">
        <v>12</v>
      </c>
      <c r="AB51" s="753"/>
      <c r="AC51" s="461">
        <v>0.1</v>
      </c>
      <c r="AD51" s="462"/>
      <c r="AE51" s="461">
        <f t="shared" si="20"/>
        <v>50</v>
      </c>
      <c r="AF51" s="462"/>
      <c r="AG51" s="683" t="str">
        <f ca="1">IF(C51="~380В",'Исходник '!$O$2,'Исходник '!$Q$2)</f>
        <v>-</v>
      </c>
      <c r="AH51" s="683"/>
      <c r="AI51" s="461">
        <f t="shared" si="21"/>
        <v>100</v>
      </c>
      <c r="AJ51" s="462"/>
      <c r="AK51" s="683" t="str">
        <f ca="1">IF(C51="~380В",'Исходник '!$O$1,'Исходник '!$Q$1)</f>
        <v>+</v>
      </c>
      <c r="AL51" s="683"/>
      <c r="AM51" s="165">
        <v>10</v>
      </c>
      <c r="AN51" s="133" t="s">
        <v>926</v>
      </c>
      <c r="AO51" s="179" t="s">
        <v>927</v>
      </c>
      <c r="AP51" s="179" t="str">
        <f t="shared" si="22"/>
        <v>-</v>
      </c>
    </row>
    <row r="52" spans="1:42" s="167" customFormat="1" ht="20.100000000000001" customHeight="1">
      <c r="A52" s="53">
        <f t="shared" si="23"/>
        <v>26</v>
      </c>
      <c r="B52" s="369" t="s">
        <v>253</v>
      </c>
      <c r="C52" s="431" t="str">
        <f t="shared" si="12"/>
        <v>~220В</v>
      </c>
      <c r="D52" s="427" t="s">
        <v>468</v>
      </c>
      <c r="E52" s="683" t="s">
        <v>506</v>
      </c>
      <c r="F52" s="683"/>
      <c r="G52" s="683"/>
      <c r="H52" s="461" t="s">
        <v>511</v>
      </c>
      <c r="I52" s="746"/>
      <c r="J52" s="433" t="str">
        <f t="shared" si="13"/>
        <v>С</v>
      </c>
      <c r="K52" s="683" t="s">
        <v>930</v>
      </c>
      <c r="L52" s="683"/>
      <c r="M52" s="683"/>
      <c r="N52" s="747">
        <f t="shared" si="14"/>
        <v>10</v>
      </c>
      <c r="O52" s="748"/>
      <c r="P52" s="749"/>
      <c r="Q52" s="747">
        <f t="shared" si="15"/>
        <v>10</v>
      </c>
      <c r="R52" s="463"/>
      <c r="S52" s="462"/>
      <c r="T52" s="432">
        <f t="shared" si="16"/>
        <v>50</v>
      </c>
      <c r="U52" s="428" t="s">
        <v>930</v>
      </c>
      <c r="V52" s="431">
        <f t="shared" si="17"/>
        <v>100</v>
      </c>
      <c r="W52" s="750">
        <f t="shared" si="18"/>
        <v>25.5</v>
      </c>
      <c r="X52" s="751"/>
      <c r="Y52" s="461" t="str">
        <f t="shared" si="19"/>
        <v>1-60</v>
      </c>
      <c r="Z52" s="462"/>
      <c r="AA52" s="752">
        <v>13</v>
      </c>
      <c r="AB52" s="753"/>
      <c r="AC52" s="461">
        <v>0.1</v>
      </c>
      <c r="AD52" s="462"/>
      <c r="AE52" s="461">
        <f t="shared" si="20"/>
        <v>50</v>
      </c>
      <c r="AF52" s="462"/>
      <c r="AG52" s="683" t="str">
        <f ca="1">IF(C52="~380В",'Исходник '!$O$2,'Исходник '!$Q$2)</f>
        <v>-</v>
      </c>
      <c r="AH52" s="683"/>
      <c r="AI52" s="461">
        <f t="shared" si="21"/>
        <v>100</v>
      </c>
      <c r="AJ52" s="462"/>
      <c r="AK52" s="683" t="str">
        <f ca="1">IF(C52="~380В",'Исходник '!$O$1,'Исходник '!$Q$1)</f>
        <v>+</v>
      </c>
      <c r="AL52" s="683"/>
      <c r="AM52" s="165">
        <v>10</v>
      </c>
      <c r="AN52" s="133" t="s">
        <v>926</v>
      </c>
      <c r="AO52" s="179" t="s">
        <v>927</v>
      </c>
      <c r="AP52" s="179" t="str">
        <f t="shared" si="22"/>
        <v>-</v>
      </c>
    </row>
    <row r="53" spans="1:42" s="167" customFormat="1" ht="20.100000000000001" customHeight="1">
      <c r="A53" s="53">
        <f t="shared" si="23"/>
        <v>27</v>
      </c>
      <c r="B53" s="369" t="s">
        <v>254</v>
      </c>
      <c r="C53" s="431" t="str">
        <f t="shared" si="12"/>
        <v>~220В</v>
      </c>
      <c r="D53" s="427" t="s">
        <v>468</v>
      </c>
      <c r="E53" s="683" t="s">
        <v>506</v>
      </c>
      <c r="F53" s="683"/>
      <c r="G53" s="683"/>
      <c r="H53" s="461" t="s">
        <v>511</v>
      </c>
      <c r="I53" s="746"/>
      <c r="J53" s="433" t="str">
        <f t="shared" si="13"/>
        <v>С</v>
      </c>
      <c r="K53" s="683" t="s">
        <v>930</v>
      </c>
      <c r="L53" s="683"/>
      <c r="M53" s="683"/>
      <c r="N53" s="747">
        <f t="shared" si="14"/>
        <v>10</v>
      </c>
      <c r="O53" s="748"/>
      <c r="P53" s="749"/>
      <c r="Q53" s="747">
        <f t="shared" si="15"/>
        <v>10</v>
      </c>
      <c r="R53" s="463"/>
      <c r="S53" s="462"/>
      <c r="T53" s="432">
        <f t="shared" si="16"/>
        <v>50</v>
      </c>
      <c r="U53" s="428" t="s">
        <v>930</v>
      </c>
      <c r="V53" s="431">
        <f t="shared" si="17"/>
        <v>100</v>
      </c>
      <c r="W53" s="750">
        <f t="shared" si="18"/>
        <v>25.5</v>
      </c>
      <c r="X53" s="751"/>
      <c r="Y53" s="461" t="str">
        <f t="shared" si="19"/>
        <v>1-60</v>
      </c>
      <c r="Z53" s="462"/>
      <c r="AA53" s="752">
        <v>15</v>
      </c>
      <c r="AB53" s="753"/>
      <c r="AC53" s="461">
        <v>0.1</v>
      </c>
      <c r="AD53" s="462"/>
      <c r="AE53" s="461">
        <f t="shared" si="20"/>
        <v>50</v>
      </c>
      <c r="AF53" s="462"/>
      <c r="AG53" s="683" t="str">
        <f ca="1">IF(C53="~380В",'Исходник '!$O$2,'Исходник '!$Q$2)</f>
        <v>-</v>
      </c>
      <c r="AH53" s="683"/>
      <c r="AI53" s="461">
        <f t="shared" si="21"/>
        <v>100</v>
      </c>
      <c r="AJ53" s="462"/>
      <c r="AK53" s="683" t="str">
        <f ca="1">IF(C53="~380В",'Исходник '!$O$1,'Исходник '!$Q$1)</f>
        <v>+</v>
      </c>
      <c r="AL53" s="683"/>
      <c r="AM53" s="165">
        <v>10</v>
      </c>
      <c r="AN53" s="133" t="s">
        <v>926</v>
      </c>
      <c r="AO53" s="179" t="s">
        <v>927</v>
      </c>
      <c r="AP53" s="179" t="str">
        <f t="shared" si="22"/>
        <v>-</v>
      </c>
    </row>
    <row r="54" spans="1:42" s="167" customFormat="1" ht="20.100000000000001" customHeight="1">
      <c r="A54" s="53">
        <f t="shared" si="23"/>
        <v>28</v>
      </c>
      <c r="B54" s="369" t="s">
        <v>255</v>
      </c>
      <c r="C54" s="431" t="str">
        <f t="shared" si="12"/>
        <v>~220В</v>
      </c>
      <c r="D54" s="427" t="s">
        <v>468</v>
      </c>
      <c r="E54" s="683" t="s">
        <v>506</v>
      </c>
      <c r="F54" s="683"/>
      <c r="G54" s="683"/>
      <c r="H54" s="461" t="s">
        <v>511</v>
      </c>
      <c r="I54" s="746"/>
      <c r="J54" s="433" t="str">
        <f t="shared" si="13"/>
        <v>С</v>
      </c>
      <c r="K54" s="683" t="s">
        <v>930</v>
      </c>
      <c r="L54" s="683"/>
      <c r="M54" s="683"/>
      <c r="N54" s="747">
        <f t="shared" si="14"/>
        <v>10</v>
      </c>
      <c r="O54" s="748"/>
      <c r="P54" s="749"/>
      <c r="Q54" s="747">
        <f t="shared" si="15"/>
        <v>10</v>
      </c>
      <c r="R54" s="463"/>
      <c r="S54" s="462"/>
      <c r="T54" s="432">
        <f t="shared" si="16"/>
        <v>50</v>
      </c>
      <c r="U54" s="428" t="s">
        <v>930</v>
      </c>
      <c r="V54" s="431">
        <f t="shared" si="17"/>
        <v>100</v>
      </c>
      <c r="W54" s="750">
        <f t="shared" si="18"/>
        <v>25.5</v>
      </c>
      <c r="X54" s="751"/>
      <c r="Y54" s="461" t="str">
        <f t="shared" si="19"/>
        <v>1-60</v>
      </c>
      <c r="Z54" s="462"/>
      <c r="AA54" s="752">
        <v>14</v>
      </c>
      <c r="AB54" s="753"/>
      <c r="AC54" s="461">
        <v>0.1</v>
      </c>
      <c r="AD54" s="462"/>
      <c r="AE54" s="461">
        <f t="shared" si="20"/>
        <v>50</v>
      </c>
      <c r="AF54" s="462"/>
      <c r="AG54" s="683" t="str">
        <f ca="1">IF(C54="~380В",'Исходник '!$O$2,'Исходник '!$Q$2)</f>
        <v>-</v>
      </c>
      <c r="AH54" s="683"/>
      <c r="AI54" s="461">
        <f t="shared" si="21"/>
        <v>100</v>
      </c>
      <c r="AJ54" s="462"/>
      <c r="AK54" s="683" t="str">
        <f ca="1">IF(C54="~380В",'Исходник '!$O$1,'Исходник '!$Q$1)</f>
        <v>+</v>
      </c>
      <c r="AL54" s="683"/>
      <c r="AM54" s="165">
        <v>10</v>
      </c>
      <c r="AN54" s="133" t="s">
        <v>926</v>
      </c>
      <c r="AO54" s="179" t="s">
        <v>927</v>
      </c>
      <c r="AP54" s="179" t="str">
        <f t="shared" si="22"/>
        <v>-</v>
      </c>
    </row>
    <row r="55" spans="1:42" s="167" customFormat="1" ht="20.100000000000001" customHeight="1">
      <c r="A55" s="53">
        <f t="shared" si="23"/>
        <v>29</v>
      </c>
      <c r="B55" s="369" t="s">
        <v>256</v>
      </c>
      <c r="C55" s="431" t="str">
        <f t="shared" si="12"/>
        <v>~220В</v>
      </c>
      <c r="D55" s="427" t="s">
        <v>468</v>
      </c>
      <c r="E55" s="683" t="s">
        <v>506</v>
      </c>
      <c r="F55" s="683"/>
      <c r="G55" s="683"/>
      <c r="H55" s="461" t="s">
        <v>511</v>
      </c>
      <c r="I55" s="746"/>
      <c r="J55" s="433" t="str">
        <f t="shared" si="13"/>
        <v>С</v>
      </c>
      <c r="K55" s="683" t="s">
        <v>930</v>
      </c>
      <c r="L55" s="683"/>
      <c r="M55" s="683"/>
      <c r="N55" s="747">
        <f t="shared" si="14"/>
        <v>10</v>
      </c>
      <c r="O55" s="748"/>
      <c r="P55" s="749"/>
      <c r="Q55" s="747">
        <f t="shared" si="15"/>
        <v>10</v>
      </c>
      <c r="R55" s="463"/>
      <c r="S55" s="462"/>
      <c r="T55" s="432">
        <f t="shared" si="16"/>
        <v>50</v>
      </c>
      <c r="U55" s="428" t="s">
        <v>930</v>
      </c>
      <c r="V55" s="431">
        <f t="shared" si="17"/>
        <v>100</v>
      </c>
      <c r="W55" s="750">
        <f t="shared" si="18"/>
        <v>25.5</v>
      </c>
      <c r="X55" s="751"/>
      <c r="Y55" s="461" t="str">
        <f t="shared" si="19"/>
        <v>1-60</v>
      </c>
      <c r="Z55" s="462"/>
      <c r="AA55" s="752">
        <v>16</v>
      </c>
      <c r="AB55" s="753"/>
      <c r="AC55" s="461">
        <v>0.1</v>
      </c>
      <c r="AD55" s="462"/>
      <c r="AE55" s="461">
        <f t="shared" si="20"/>
        <v>50</v>
      </c>
      <c r="AF55" s="462"/>
      <c r="AG55" s="683" t="str">
        <f ca="1">IF(C55="~380В",'Исходник '!$O$2,'Исходник '!$Q$2)</f>
        <v>-</v>
      </c>
      <c r="AH55" s="683"/>
      <c r="AI55" s="461">
        <f t="shared" si="21"/>
        <v>100</v>
      </c>
      <c r="AJ55" s="462"/>
      <c r="AK55" s="683" t="str">
        <f ca="1">IF(C55="~380В",'Исходник '!$O$1,'Исходник '!$Q$1)</f>
        <v>+</v>
      </c>
      <c r="AL55" s="683"/>
      <c r="AM55" s="165">
        <v>10</v>
      </c>
      <c r="AN55" s="133" t="s">
        <v>926</v>
      </c>
      <c r="AO55" s="179" t="s">
        <v>927</v>
      </c>
      <c r="AP55" s="179" t="str">
        <f t="shared" si="22"/>
        <v>-</v>
      </c>
    </row>
    <row r="56" spans="1:42" s="167" customFormat="1" ht="20.100000000000001" customHeight="1">
      <c r="A56" s="53">
        <f t="shared" si="23"/>
        <v>30</v>
      </c>
      <c r="B56" s="369" t="s">
        <v>257</v>
      </c>
      <c r="C56" s="431" t="str">
        <f t="shared" si="12"/>
        <v>~220В</v>
      </c>
      <c r="D56" s="427" t="s">
        <v>468</v>
      </c>
      <c r="E56" s="683" t="s">
        <v>506</v>
      </c>
      <c r="F56" s="683"/>
      <c r="G56" s="683"/>
      <c r="H56" s="461" t="s">
        <v>511</v>
      </c>
      <c r="I56" s="746"/>
      <c r="J56" s="433" t="str">
        <f t="shared" si="13"/>
        <v>С</v>
      </c>
      <c r="K56" s="683" t="s">
        <v>930</v>
      </c>
      <c r="L56" s="683"/>
      <c r="M56" s="683"/>
      <c r="N56" s="747">
        <f t="shared" si="14"/>
        <v>10</v>
      </c>
      <c r="O56" s="748"/>
      <c r="P56" s="749"/>
      <c r="Q56" s="747">
        <f t="shared" si="15"/>
        <v>10</v>
      </c>
      <c r="R56" s="463"/>
      <c r="S56" s="462"/>
      <c r="T56" s="432">
        <f t="shared" si="16"/>
        <v>50</v>
      </c>
      <c r="U56" s="428" t="s">
        <v>930</v>
      </c>
      <c r="V56" s="431">
        <f t="shared" si="17"/>
        <v>100</v>
      </c>
      <c r="W56" s="750">
        <f t="shared" si="18"/>
        <v>25.5</v>
      </c>
      <c r="X56" s="751"/>
      <c r="Y56" s="461" t="str">
        <f t="shared" si="19"/>
        <v>1-60</v>
      </c>
      <c r="Z56" s="462"/>
      <c r="AA56" s="752">
        <v>13</v>
      </c>
      <c r="AB56" s="753"/>
      <c r="AC56" s="461">
        <v>0.1</v>
      </c>
      <c r="AD56" s="462"/>
      <c r="AE56" s="461">
        <f t="shared" si="20"/>
        <v>50</v>
      </c>
      <c r="AF56" s="462"/>
      <c r="AG56" s="683" t="str">
        <f ca="1">IF(C56="~380В",'Исходник '!$O$2,'Исходник '!$Q$2)</f>
        <v>-</v>
      </c>
      <c r="AH56" s="683"/>
      <c r="AI56" s="461">
        <f t="shared" si="21"/>
        <v>100</v>
      </c>
      <c r="AJ56" s="462"/>
      <c r="AK56" s="683" t="str">
        <f ca="1">IF(C56="~380В",'Исходник '!$O$1,'Исходник '!$Q$1)</f>
        <v>+</v>
      </c>
      <c r="AL56" s="683"/>
      <c r="AM56" s="165">
        <v>10</v>
      </c>
      <c r="AN56" s="133" t="s">
        <v>926</v>
      </c>
      <c r="AO56" s="179" t="s">
        <v>927</v>
      </c>
      <c r="AP56" s="179" t="str">
        <f t="shared" si="22"/>
        <v>-</v>
      </c>
    </row>
    <row r="57" spans="1:42" s="167" customFormat="1" ht="20.100000000000001" customHeight="1">
      <c r="A57" s="53">
        <f t="shared" si="23"/>
        <v>31</v>
      </c>
      <c r="B57" s="369" t="s">
        <v>258</v>
      </c>
      <c r="C57" s="431" t="str">
        <f t="shared" si="12"/>
        <v>~220В</v>
      </c>
      <c r="D57" s="427" t="s">
        <v>468</v>
      </c>
      <c r="E57" s="683" t="s">
        <v>506</v>
      </c>
      <c r="F57" s="683"/>
      <c r="G57" s="683"/>
      <c r="H57" s="461" t="s">
        <v>511</v>
      </c>
      <c r="I57" s="746"/>
      <c r="J57" s="433" t="str">
        <f t="shared" si="13"/>
        <v>С</v>
      </c>
      <c r="K57" s="683" t="s">
        <v>930</v>
      </c>
      <c r="L57" s="683"/>
      <c r="M57" s="683"/>
      <c r="N57" s="747">
        <f t="shared" si="14"/>
        <v>10</v>
      </c>
      <c r="O57" s="748"/>
      <c r="P57" s="749"/>
      <c r="Q57" s="747">
        <f t="shared" si="15"/>
        <v>10</v>
      </c>
      <c r="R57" s="463"/>
      <c r="S57" s="462"/>
      <c r="T57" s="432">
        <f t="shared" si="16"/>
        <v>50</v>
      </c>
      <c r="U57" s="428" t="s">
        <v>930</v>
      </c>
      <c r="V57" s="431">
        <f t="shared" si="17"/>
        <v>100</v>
      </c>
      <c r="W57" s="750">
        <f t="shared" si="18"/>
        <v>25.5</v>
      </c>
      <c r="X57" s="751"/>
      <c r="Y57" s="461" t="str">
        <f t="shared" si="19"/>
        <v>1-60</v>
      </c>
      <c r="Z57" s="462"/>
      <c r="AA57" s="752">
        <v>13</v>
      </c>
      <c r="AB57" s="753"/>
      <c r="AC57" s="461">
        <v>0.1</v>
      </c>
      <c r="AD57" s="462"/>
      <c r="AE57" s="461">
        <f t="shared" si="20"/>
        <v>50</v>
      </c>
      <c r="AF57" s="462"/>
      <c r="AG57" s="683" t="str">
        <f ca="1">IF(C57="~380В",'Исходник '!$O$2,'Исходник '!$Q$2)</f>
        <v>-</v>
      </c>
      <c r="AH57" s="683"/>
      <c r="AI57" s="461">
        <f t="shared" si="21"/>
        <v>100</v>
      </c>
      <c r="AJ57" s="462"/>
      <c r="AK57" s="683" t="str">
        <f ca="1">IF(C57="~380В",'Исходник '!$O$1,'Исходник '!$Q$1)</f>
        <v>+</v>
      </c>
      <c r="AL57" s="683"/>
      <c r="AM57" s="165">
        <v>10</v>
      </c>
      <c r="AN57" s="133" t="s">
        <v>926</v>
      </c>
      <c r="AO57" s="179" t="s">
        <v>927</v>
      </c>
      <c r="AP57" s="179" t="str">
        <f t="shared" si="22"/>
        <v>-</v>
      </c>
    </row>
    <row r="58" spans="1:42" s="167" customFormat="1" ht="20.100000000000001" customHeight="1">
      <c r="A58" s="53">
        <f t="shared" si="23"/>
        <v>32</v>
      </c>
      <c r="B58" s="369" t="s">
        <v>259</v>
      </c>
      <c r="C58" s="431" t="str">
        <f t="shared" si="12"/>
        <v>~220В</v>
      </c>
      <c r="D58" s="427" t="s">
        <v>468</v>
      </c>
      <c r="E58" s="683" t="s">
        <v>506</v>
      </c>
      <c r="F58" s="683"/>
      <c r="G58" s="683"/>
      <c r="H58" s="461" t="s">
        <v>511</v>
      </c>
      <c r="I58" s="746"/>
      <c r="J58" s="433" t="str">
        <f t="shared" si="13"/>
        <v>С</v>
      </c>
      <c r="K58" s="683" t="s">
        <v>930</v>
      </c>
      <c r="L58" s="683"/>
      <c r="M58" s="683"/>
      <c r="N58" s="747">
        <f t="shared" si="14"/>
        <v>10</v>
      </c>
      <c r="O58" s="748"/>
      <c r="P58" s="749"/>
      <c r="Q58" s="747">
        <f t="shared" si="15"/>
        <v>10</v>
      </c>
      <c r="R58" s="463"/>
      <c r="S58" s="462"/>
      <c r="T58" s="432">
        <f t="shared" si="16"/>
        <v>50</v>
      </c>
      <c r="U58" s="428" t="s">
        <v>930</v>
      </c>
      <c r="V58" s="431">
        <f t="shared" si="17"/>
        <v>100</v>
      </c>
      <c r="W58" s="750">
        <f t="shared" si="18"/>
        <v>25.5</v>
      </c>
      <c r="X58" s="751"/>
      <c r="Y58" s="461" t="str">
        <f t="shared" si="19"/>
        <v>1-60</v>
      </c>
      <c r="Z58" s="462"/>
      <c r="AA58" s="752">
        <v>14</v>
      </c>
      <c r="AB58" s="753"/>
      <c r="AC58" s="461">
        <v>0.1</v>
      </c>
      <c r="AD58" s="462"/>
      <c r="AE58" s="461">
        <f t="shared" si="20"/>
        <v>50</v>
      </c>
      <c r="AF58" s="462"/>
      <c r="AG58" s="683" t="str">
        <f ca="1">IF(C58="~380В",'Исходник '!$O$2,'Исходник '!$Q$2)</f>
        <v>-</v>
      </c>
      <c r="AH58" s="683"/>
      <c r="AI58" s="461">
        <f t="shared" si="21"/>
        <v>100</v>
      </c>
      <c r="AJ58" s="462"/>
      <c r="AK58" s="683" t="str">
        <f ca="1">IF(C58="~380В",'Исходник '!$O$1,'Исходник '!$Q$1)</f>
        <v>+</v>
      </c>
      <c r="AL58" s="683"/>
      <c r="AM58" s="165">
        <v>10</v>
      </c>
      <c r="AN58" s="133" t="s">
        <v>926</v>
      </c>
      <c r="AO58" s="179" t="s">
        <v>927</v>
      </c>
      <c r="AP58" s="179" t="str">
        <f t="shared" si="22"/>
        <v>-</v>
      </c>
    </row>
    <row r="59" spans="1:42" s="167" customFormat="1" ht="20.100000000000001" customHeight="1">
      <c r="A59" s="53">
        <f t="shared" si="23"/>
        <v>33</v>
      </c>
      <c r="B59" s="369" t="s">
        <v>260</v>
      </c>
      <c r="C59" s="431" t="str">
        <f t="shared" si="12"/>
        <v>~220В</v>
      </c>
      <c r="D59" s="427" t="s">
        <v>468</v>
      </c>
      <c r="E59" s="683" t="s">
        <v>506</v>
      </c>
      <c r="F59" s="683"/>
      <c r="G59" s="683"/>
      <c r="H59" s="461" t="s">
        <v>511</v>
      </c>
      <c r="I59" s="746"/>
      <c r="J59" s="433" t="str">
        <f t="shared" si="13"/>
        <v>С</v>
      </c>
      <c r="K59" s="683" t="s">
        <v>930</v>
      </c>
      <c r="L59" s="683"/>
      <c r="M59" s="683"/>
      <c r="N59" s="747">
        <f t="shared" si="14"/>
        <v>10</v>
      </c>
      <c r="O59" s="748"/>
      <c r="P59" s="749"/>
      <c r="Q59" s="747">
        <f t="shared" si="15"/>
        <v>10</v>
      </c>
      <c r="R59" s="463"/>
      <c r="S59" s="462"/>
      <c r="T59" s="432">
        <f t="shared" si="16"/>
        <v>50</v>
      </c>
      <c r="U59" s="428" t="s">
        <v>930</v>
      </c>
      <c r="V59" s="431">
        <f t="shared" si="17"/>
        <v>100</v>
      </c>
      <c r="W59" s="750">
        <f t="shared" si="18"/>
        <v>25.5</v>
      </c>
      <c r="X59" s="751"/>
      <c r="Y59" s="461" t="str">
        <f t="shared" si="19"/>
        <v>1-60</v>
      </c>
      <c r="Z59" s="462"/>
      <c r="AA59" s="752">
        <v>12</v>
      </c>
      <c r="AB59" s="753"/>
      <c r="AC59" s="461">
        <v>0.1</v>
      </c>
      <c r="AD59" s="462"/>
      <c r="AE59" s="461">
        <f t="shared" si="20"/>
        <v>50</v>
      </c>
      <c r="AF59" s="462"/>
      <c r="AG59" s="683" t="str">
        <f ca="1">IF(C59="~380В",'Исходник '!$O$2,'Исходник '!$Q$2)</f>
        <v>-</v>
      </c>
      <c r="AH59" s="683"/>
      <c r="AI59" s="461">
        <f t="shared" si="21"/>
        <v>100</v>
      </c>
      <c r="AJ59" s="462"/>
      <c r="AK59" s="683" t="str">
        <f ca="1">IF(C59="~380В",'Исходник '!$O$1,'Исходник '!$Q$1)</f>
        <v>+</v>
      </c>
      <c r="AL59" s="683"/>
      <c r="AM59" s="165">
        <v>10</v>
      </c>
      <c r="AN59" s="133" t="s">
        <v>926</v>
      </c>
      <c r="AO59" s="179" t="s">
        <v>927</v>
      </c>
      <c r="AP59" s="179" t="str">
        <f t="shared" si="22"/>
        <v>-</v>
      </c>
    </row>
    <row r="60" spans="1:42" s="167" customFormat="1" ht="20.100000000000001" customHeight="1">
      <c r="A60" s="53">
        <f t="shared" si="23"/>
        <v>34</v>
      </c>
      <c r="B60" s="369" t="s">
        <v>261</v>
      </c>
      <c r="C60" s="431" t="str">
        <f t="shared" si="12"/>
        <v>~220В</v>
      </c>
      <c r="D60" s="427" t="s">
        <v>468</v>
      </c>
      <c r="E60" s="683" t="s">
        <v>506</v>
      </c>
      <c r="F60" s="683"/>
      <c r="G60" s="683"/>
      <c r="H60" s="461" t="s">
        <v>511</v>
      </c>
      <c r="I60" s="746"/>
      <c r="J60" s="433" t="str">
        <f t="shared" si="13"/>
        <v>С</v>
      </c>
      <c r="K60" s="683" t="s">
        <v>930</v>
      </c>
      <c r="L60" s="683"/>
      <c r="M60" s="683"/>
      <c r="N60" s="747">
        <f t="shared" si="14"/>
        <v>10</v>
      </c>
      <c r="O60" s="748"/>
      <c r="P60" s="749"/>
      <c r="Q60" s="747">
        <f t="shared" si="15"/>
        <v>10</v>
      </c>
      <c r="R60" s="463"/>
      <c r="S60" s="462"/>
      <c r="T60" s="432">
        <f t="shared" si="16"/>
        <v>50</v>
      </c>
      <c r="U60" s="428" t="s">
        <v>930</v>
      </c>
      <c r="V60" s="431">
        <f t="shared" si="17"/>
        <v>100</v>
      </c>
      <c r="W60" s="750">
        <f t="shared" si="18"/>
        <v>25.5</v>
      </c>
      <c r="X60" s="751"/>
      <c r="Y60" s="461" t="str">
        <f t="shared" si="19"/>
        <v>1-60</v>
      </c>
      <c r="Z60" s="462"/>
      <c r="AA60" s="752">
        <v>15</v>
      </c>
      <c r="AB60" s="753"/>
      <c r="AC60" s="461">
        <v>0.1</v>
      </c>
      <c r="AD60" s="462"/>
      <c r="AE60" s="461">
        <f t="shared" si="20"/>
        <v>50</v>
      </c>
      <c r="AF60" s="462"/>
      <c r="AG60" s="683" t="str">
        <f ca="1">IF(C60="~380В",'Исходник '!$O$2,'Исходник '!$Q$2)</f>
        <v>-</v>
      </c>
      <c r="AH60" s="683"/>
      <c r="AI60" s="461">
        <f t="shared" si="21"/>
        <v>100</v>
      </c>
      <c r="AJ60" s="462"/>
      <c r="AK60" s="683" t="str">
        <f ca="1">IF(C60="~380В",'Исходник '!$O$1,'Исходник '!$Q$1)</f>
        <v>+</v>
      </c>
      <c r="AL60" s="683"/>
      <c r="AM60" s="165">
        <v>10</v>
      </c>
      <c r="AN60" s="133" t="s">
        <v>926</v>
      </c>
      <c r="AO60" s="179" t="s">
        <v>927</v>
      </c>
      <c r="AP60" s="179" t="str">
        <f t="shared" si="22"/>
        <v>-</v>
      </c>
    </row>
    <row r="61" spans="1:42" s="167" customFormat="1" ht="42" customHeight="1">
      <c r="A61" s="53">
        <f t="shared" si="23"/>
        <v>35</v>
      </c>
      <c r="B61" s="369" t="s">
        <v>263</v>
      </c>
      <c r="C61" s="431" t="str">
        <f t="shared" si="12"/>
        <v>~380В</v>
      </c>
      <c r="D61" s="427" t="s">
        <v>468</v>
      </c>
      <c r="E61" s="683" t="s">
        <v>506</v>
      </c>
      <c r="F61" s="683"/>
      <c r="G61" s="683"/>
      <c r="H61" s="461" t="s">
        <v>511</v>
      </c>
      <c r="I61" s="746"/>
      <c r="J61" s="433" t="str">
        <f t="shared" si="13"/>
        <v>D</v>
      </c>
      <c r="K61" s="683" t="s">
        <v>930</v>
      </c>
      <c r="L61" s="683"/>
      <c r="M61" s="683"/>
      <c r="N61" s="747">
        <f t="shared" si="14"/>
        <v>40</v>
      </c>
      <c r="O61" s="748"/>
      <c r="P61" s="749"/>
      <c r="Q61" s="747">
        <f t="shared" si="15"/>
        <v>40</v>
      </c>
      <c r="R61" s="463"/>
      <c r="S61" s="462"/>
      <c r="T61" s="432">
        <f t="shared" si="16"/>
        <v>400</v>
      </c>
      <c r="U61" s="428" t="s">
        <v>930</v>
      </c>
      <c r="V61" s="431">
        <f t="shared" si="17"/>
        <v>800</v>
      </c>
      <c r="W61" s="750">
        <f t="shared" si="18"/>
        <v>102</v>
      </c>
      <c r="X61" s="751"/>
      <c r="Y61" s="461" t="str">
        <f t="shared" si="19"/>
        <v>1-120</v>
      </c>
      <c r="Z61" s="462"/>
      <c r="AA61" s="461" t="s">
        <v>518</v>
      </c>
      <c r="AB61" s="753"/>
      <c r="AC61" s="461">
        <v>0.1</v>
      </c>
      <c r="AD61" s="462"/>
      <c r="AE61" s="461">
        <f t="shared" si="20"/>
        <v>400</v>
      </c>
      <c r="AF61" s="462"/>
      <c r="AG61" s="683" t="str">
        <f ca="1">IF(C61="~380В",'Исходник '!$O$2,'Исходник '!$Q$2)</f>
        <v>-
-
-</v>
      </c>
      <c r="AH61" s="683"/>
      <c r="AI61" s="461">
        <f t="shared" si="21"/>
        <v>800</v>
      </c>
      <c r="AJ61" s="462"/>
      <c r="AK61" s="683" t="str">
        <f ca="1">IF(C61="~380В",'Исходник '!$O$1,'Исходник '!$Q$1)</f>
        <v>+
+
+</v>
      </c>
      <c r="AL61" s="683"/>
      <c r="AM61" s="165">
        <v>40</v>
      </c>
      <c r="AN61" s="133" t="s">
        <v>919</v>
      </c>
      <c r="AO61" s="179" t="s">
        <v>933</v>
      </c>
      <c r="AP61" s="179" t="str">
        <f t="shared" si="22"/>
        <v>раздвинь строчку</v>
      </c>
    </row>
    <row r="62" spans="1:42" s="167" customFormat="1" ht="42" customHeight="1">
      <c r="A62" s="53">
        <f t="shared" si="23"/>
        <v>36</v>
      </c>
      <c r="B62" s="369" t="s">
        <v>264</v>
      </c>
      <c r="C62" s="431" t="str">
        <f t="shared" si="12"/>
        <v>~380В</v>
      </c>
      <c r="D62" s="427" t="s">
        <v>468</v>
      </c>
      <c r="E62" s="683" t="s">
        <v>506</v>
      </c>
      <c r="F62" s="683"/>
      <c r="G62" s="683"/>
      <c r="H62" s="461" t="s">
        <v>511</v>
      </c>
      <c r="I62" s="746"/>
      <c r="J62" s="433" t="str">
        <f t="shared" si="13"/>
        <v>D</v>
      </c>
      <c r="K62" s="683" t="s">
        <v>930</v>
      </c>
      <c r="L62" s="683"/>
      <c r="M62" s="683"/>
      <c r="N62" s="747">
        <f t="shared" si="14"/>
        <v>16</v>
      </c>
      <c r="O62" s="748"/>
      <c r="P62" s="749"/>
      <c r="Q62" s="747">
        <f t="shared" si="15"/>
        <v>16</v>
      </c>
      <c r="R62" s="463"/>
      <c r="S62" s="462"/>
      <c r="T62" s="432">
        <f t="shared" si="16"/>
        <v>160</v>
      </c>
      <c r="U62" s="428" t="s">
        <v>930</v>
      </c>
      <c r="V62" s="431">
        <f t="shared" si="17"/>
        <v>320</v>
      </c>
      <c r="W62" s="750">
        <f t="shared" si="18"/>
        <v>40.799999999999997</v>
      </c>
      <c r="X62" s="751"/>
      <c r="Y62" s="461" t="str">
        <f t="shared" si="19"/>
        <v>1-60</v>
      </c>
      <c r="Z62" s="462"/>
      <c r="AA62" s="461" t="s">
        <v>519</v>
      </c>
      <c r="AB62" s="753"/>
      <c r="AC62" s="461">
        <v>0.1</v>
      </c>
      <c r="AD62" s="462"/>
      <c r="AE62" s="461">
        <f t="shared" si="20"/>
        <v>160</v>
      </c>
      <c r="AF62" s="462"/>
      <c r="AG62" s="683" t="str">
        <f ca="1">IF(C62="~380В",'Исходник '!$O$2,'Исходник '!$Q$2)</f>
        <v>-
-
-</v>
      </c>
      <c r="AH62" s="683"/>
      <c r="AI62" s="461">
        <f t="shared" si="21"/>
        <v>320</v>
      </c>
      <c r="AJ62" s="462"/>
      <c r="AK62" s="683" t="str">
        <f ca="1">IF(C62="~380В",'Исходник '!$O$1,'Исходник '!$Q$1)</f>
        <v>+
+
+</v>
      </c>
      <c r="AL62" s="683"/>
      <c r="AM62" s="165">
        <v>16</v>
      </c>
      <c r="AN62" s="133" t="s">
        <v>919</v>
      </c>
      <c r="AO62" s="179" t="s">
        <v>933</v>
      </c>
      <c r="AP62" s="179" t="str">
        <f t="shared" si="22"/>
        <v>раздвинь строчку</v>
      </c>
    </row>
    <row r="63" spans="1:42" s="167" customFormat="1" ht="38.25" customHeight="1">
      <c r="A63" s="53">
        <f t="shared" si="23"/>
        <v>37</v>
      </c>
      <c r="B63" s="369" t="s">
        <v>265</v>
      </c>
      <c r="C63" s="431" t="str">
        <f t="shared" si="12"/>
        <v>~380В</v>
      </c>
      <c r="D63" s="427" t="s">
        <v>468</v>
      </c>
      <c r="E63" s="683" t="s">
        <v>506</v>
      </c>
      <c r="F63" s="683"/>
      <c r="G63" s="683"/>
      <c r="H63" s="461" t="s">
        <v>511</v>
      </c>
      <c r="I63" s="746"/>
      <c r="J63" s="433" t="str">
        <f t="shared" si="13"/>
        <v>D</v>
      </c>
      <c r="K63" s="683" t="s">
        <v>930</v>
      </c>
      <c r="L63" s="683"/>
      <c r="M63" s="683"/>
      <c r="N63" s="747">
        <f t="shared" si="14"/>
        <v>16</v>
      </c>
      <c r="O63" s="748"/>
      <c r="P63" s="749"/>
      <c r="Q63" s="747">
        <f t="shared" si="15"/>
        <v>16</v>
      </c>
      <c r="R63" s="463"/>
      <c r="S63" s="462"/>
      <c r="T63" s="432">
        <f t="shared" si="16"/>
        <v>160</v>
      </c>
      <c r="U63" s="428" t="s">
        <v>930</v>
      </c>
      <c r="V63" s="431">
        <f t="shared" si="17"/>
        <v>320</v>
      </c>
      <c r="W63" s="750">
        <f t="shared" si="18"/>
        <v>40.799999999999997</v>
      </c>
      <c r="X63" s="751"/>
      <c r="Y63" s="461" t="str">
        <f t="shared" si="19"/>
        <v>1-60</v>
      </c>
      <c r="Z63" s="462"/>
      <c r="AA63" s="461" t="s">
        <v>520</v>
      </c>
      <c r="AB63" s="753"/>
      <c r="AC63" s="461">
        <v>0.1</v>
      </c>
      <c r="AD63" s="462"/>
      <c r="AE63" s="461">
        <f t="shared" si="20"/>
        <v>160</v>
      </c>
      <c r="AF63" s="462"/>
      <c r="AG63" s="683" t="str">
        <f ca="1">IF(C63="~380В",'Исходник '!$O$2,'Исходник '!$Q$2)</f>
        <v>-
-
-</v>
      </c>
      <c r="AH63" s="683"/>
      <c r="AI63" s="461">
        <f t="shared" si="21"/>
        <v>320</v>
      </c>
      <c r="AJ63" s="462"/>
      <c r="AK63" s="683" t="str">
        <f ca="1">IF(C63="~380В",'Исходник '!$O$1,'Исходник '!$Q$1)</f>
        <v>+
+
+</v>
      </c>
      <c r="AL63" s="683"/>
      <c r="AM63" s="165">
        <v>16</v>
      </c>
      <c r="AN63" s="133" t="s">
        <v>919</v>
      </c>
      <c r="AO63" s="179" t="s">
        <v>933</v>
      </c>
      <c r="AP63" s="179" t="str">
        <f t="shared" si="22"/>
        <v>раздвинь строчку</v>
      </c>
    </row>
    <row r="64" spans="1:42" s="167" customFormat="1" ht="39" customHeight="1">
      <c r="A64" s="53">
        <f t="shared" si="23"/>
        <v>38</v>
      </c>
      <c r="B64" s="369" t="s">
        <v>266</v>
      </c>
      <c r="C64" s="431" t="str">
        <f t="shared" si="12"/>
        <v>~380В</v>
      </c>
      <c r="D64" s="427" t="s">
        <v>468</v>
      </c>
      <c r="E64" s="683" t="s">
        <v>506</v>
      </c>
      <c r="F64" s="683"/>
      <c r="G64" s="683"/>
      <c r="H64" s="461" t="s">
        <v>511</v>
      </c>
      <c r="I64" s="746"/>
      <c r="J64" s="433" t="str">
        <f t="shared" si="13"/>
        <v>D</v>
      </c>
      <c r="K64" s="683" t="s">
        <v>930</v>
      </c>
      <c r="L64" s="683"/>
      <c r="M64" s="683"/>
      <c r="N64" s="747">
        <f t="shared" si="14"/>
        <v>25</v>
      </c>
      <c r="O64" s="748"/>
      <c r="P64" s="749"/>
      <c r="Q64" s="747">
        <f t="shared" si="15"/>
        <v>25</v>
      </c>
      <c r="R64" s="463"/>
      <c r="S64" s="462"/>
      <c r="T64" s="432">
        <f t="shared" si="16"/>
        <v>250</v>
      </c>
      <c r="U64" s="428" t="s">
        <v>930</v>
      </c>
      <c r="V64" s="431">
        <f t="shared" si="17"/>
        <v>500</v>
      </c>
      <c r="W64" s="750">
        <f t="shared" si="18"/>
        <v>63.749999999999993</v>
      </c>
      <c r="X64" s="751"/>
      <c r="Y64" s="461" t="str">
        <f t="shared" si="19"/>
        <v>1-60</v>
      </c>
      <c r="Z64" s="462"/>
      <c r="AA64" s="461" t="s">
        <v>517</v>
      </c>
      <c r="AB64" s="753"/>
      <c r="AC64" s="461">
        <v>0.1</v>
      </c>
      <c r="AD64" s="462"/>
      <c r="AE64" s="461">
        <f t="shared" si="20"/>
        <v>250</v>
      </c>
      <c r="AF64" s="462"/>
      <c r="AG64" s="683" t="str">
        <f ca="1">IF(C64="~380В",'Исходник '!$O$2,'Исходник '!$Q$2)</f>
        <v>-
-
-</v>
      </c>
      <c r="AH64" s="683"/>
      <c r="AI64" s="461">
        <f t="shared" si="21"/>
        <v>500</v>
      </c>
      <c r="AJ64" s="462"/>
      <c r="AK64" s="683" t="str">
        <f ca="1">IF(C64="~380В",'Исходник '!$O$1,'Исходник '!$Q$1)</f>
        <v>+
+
+</v>
      </c>
      <c r="AL64" s="683"/>
      <c r="AM64" s="165">
        <v>25</v>
      </c>
      <c r="AN64" s="133" t="s">
        <v>919</v>
      </c>
      <c r="AO64" s="179" t="s">
        <v>933</v>
      </c>
      <c r="AP64" s="179" t="str">
        <f t="shared" si="22"/>
        <v>раздвинь строчку</v>
      </c>
    </row>
    <row r="65" spans="1:42" s="167" customFormat="1" ht="42" customHeight="1">
      <c r="A65" s="53">
        <f t="shared" si="23"/>
        <v>39</v>
      </c>
      <c r="B65" s="369" t="s">
        <v>267</v>
      </c>
      <c r="C65" s="431" t="str">
        <f t="shared" si="12"/>
        <v>~380В</v>
      </c>
      <c r="D65" s="427" t="s">
        <v>468</v>
      </c>
      <c r="E65" s="683" t="s">
        <v>506</v>
      </c>
      <c r="F65" s="683"/>
      <c r="G65" s="683"/>
      <c r="H65" s="461" t="s">
        <v>511</v>
      </c>
      <c r="I65" s="746"/>
      <c r="J65" s="433" t="str">
        <f t="shared" si="13"/>
        <v>D</v>
      </c>
      <c r="K65" s="683" t="s">
        <v>930</v>
      </c>
      <c r="L65" s="683"/>
      <c r="M65" s="683"/>
      <c r="N65" s="747">
        <f t="shared" si="14"/>
        <v>25</v>
      </c>
      <c r="O65" s="748"/>
      <c r="P65" s="749"/>
      <c r="Q65" s="747">
        <f t="shared" si="15"/>
        <v>25</v>
      </c>
      <c r="R65" s="463"/>
      <c r="S65" s="462"/>
      <c r="T65" s="432">
        <f t="shared" si="16"/>
        <v>250</v>
      </c>
      <c r="U65" s="428" t="s">
        <v>930</v>
      </c>
      <c r="V65" s="431">
        <f t="shared" si="17"/>
        <v>500</v>
      </c>
      <c r="W65" s="750">
        <f t="shared" si="18"/>
        <v>63.749999999999993</v>
      </c>
      <c r="X65" s="751"/>
      <c r="Y65" s="461" t="str">
        <f t="shared" si="19"/>
        <v>1-60</v>
      </c>
      <c r="Z65" s="462"/>
      <c r="AA65" s="461" t="s">
        <v>519</v>
      </c>
      <c r="AB65" s="753"/>
      <c r="AC65" s="461">
        <v>0.1</v>
      </c>
      <c r="AD65" s="462"/>
      <c r="AE65" s="461">
        <f t="shared" si="20"/>
        <v>250</v>
      </c>
      <c r="AF65" s="462"/>
      <c r="AG65" s="683" t="str">
        <f ca="1">IF(C65="~380В",'Исходник '!$O$2,'Исходник '!$Q$2)</f>
        <v>-
-
-</v>
      </c>
      <c r="AH65" s="683"/>
      <c r="AI65" s="461">
        <f t="shared" si="21"/>
        <v>500</v>
      </c>
      <c r="AJ65" s="462"/>
      <c r="AK65" s="683" t="str">
        <f ca="1">IF(C65="~380В",'Исходник '!$O$1,'Исходник '!$Q$1)</f>
        <v>+
+
+</v>
      </c>
      <c r="AL65" s="683"/>
      <c r="AM65" s="165">
        <v>25</v>
      </c>
      <c r="AN65" s="133" t="s">
        <v>919</v>
      </c>
      <c r="AO65" s="179" t="s">
        <v>933</v>
      </c>
      <c r="AP65" s="179" t="str">
        <f t="shared" si="22"/>
        <v>раздвинь строчку</v>
      </c>
    </row>
    <row r="66" spans="1:42" s="167" customFormat="1" ht="45" customHeight="1">
      <c r="A66" s="53">
        <f t="shared" si="23"/>
        <v>40</v>
      </c>
      <c r="B66" s="369" t="s">
        <v>268</v>
      </c>
      <c r="C66" s="431" t="str">
        <f t="shared" si="12"/>
        <v>~380В</v>
      </c>
      <c r="D66" s="427" t="s">
        <v>468</v>
      </c>
      <c r="E66" s="683" t="s">
        <v>506</v>
      </c>
      <c r="F66" s="683"/>
      <c r="G66" s="683"/>
      <c r="H66" s="461" t="s">
        <v>511</v>
      </c>
      <c r="I66" s="746"/>
      <c r="J66" s="433" t="str">
        <f t="shared" si="13"/>
        <v>D</v>
      </c>
      <c r="K66" s="683" t="s">
        <v>930</v>
      </c>
      <c r="L66" s="683"/>
      <c r="M66" s="683"/>
      <c r="N66" s="747">
        <f t="shared" si="14"/>
        <v>16</v>
      </c>
      <c r="O66" s="748"/>
      <c r="P66" s="749"/>
      <c r="Q66" s="747">
        <f t="shared" si="15"/>
        <v>16</v>
      </c>
      <c r="R66" s="463"/>
      <c r="S66" s="462"/>
      <c r="T66" s="432">
        <f t="shared" si="16"/>
        <v>160</v>
      </c>
      <c r="U66" s="428" t="s">
        <v>930</v>
      </c>
      <c r="V66" s="431">
        <f t="shared" si="17"/>
        <v>320</v>
      </c>
      <c r="W66" s="750">
        <f t="shared" si="18"/>
        <v>40.799999999999997</v>
      </c>
      <c r="X66" s="751"/>
      <c r="Y66" s="461" t="str">
        <f t="shared" si="19"/>
        <v>1-60</v>
      </c>
      <c r="Z66" s="462"/>
      <c r="AA66" s="461" t="s">
        <v>521</v>
      </c>
      <c r="AB66" s="753"/>
      <c r="AC66" s="461">
        <v>0.1</v>
      </c>
      <c r="AD66" s="462"/>
      <c r="AE66" s="461">
        <f t="shared" si="20"/>
        <v>160</v>
      </c>
      <c r="AF66" s="462"/>
      <c r="AG66" s="683" t="str">
        <f ca="1">IF(C66="~380В",'Исходник '!$O$2,'Исходник '!$Q$2)</f>
        <v>-
-
-</v>
      </c>
      <c r="AH66" s="683"/>
      <c r="AI66" s="461">
        <f t="shared" si="21"/>
        <v>320</v>
      </c>
      <c r="AJ66" s="462"/>
      <c r="AK66" s="683" t="str">
        <f ca="1">IF(C66="~380В",'Исходник '!$O$1,'Исходник '!$Q$1)</f>
        <v>+
+
+</v>
      </c>
      <c r="AL66" s="683"/>
      <c r="AM66" s="165">
        <v>16</v>
      </c>
      <c r="AN66" s="133" t="s">
        <v>919</v>
      </c>
      <c r="AO66" s="179" t="s">
        <v>933</v>
      </c>
      <c r="AP66" s="179" t="str">
        <f t="shared" si="22"/>
        <v>раздвинь строчку</v>
      </c>
    </row>
    <row r="67" spans="1:42" s="167" customFormat="1" ht="45" customHeight="1">
      <c r="A67" s="53">
        <f t="shared" si="23"/>
        <v>41</v>
      </c>
      <c r="B67" s="369" t="s">
        <v>269</v>
      </c>
      <c r="C67" s="431" t="str">
        <f t="shared" si="12"/>
        <v>~380В</v>
      </c>
      <c r="D67" s="427" t="s">
        <v>468</v>
      </c>
      <c r="E67" s="683" t="s">
        <v>506</v>
      </c>
      <c r="F67" s="683"/>
      <c r="G67" s="683"/>
      <c r="H67" s="461" t="s">
        <v>511</v>
      </c>
      <c r="I67" s="746"/>
      <c r="J67" s="433" t="str">
        <f t="shared" si="13"/>
        <v>D</v>
      </c>
      <c r="K67" s="683" t="s">
        <v>930</v>
      </c>
      <c r="L67" s="683"/>
      <c r="M67" s="683"/>
      <c r="N67" s="747">
        <f t="shared" si="14"/>
        <v>25</v>
      </c>
      <c r="O67" s="748"/>
      <c r="P67" s="749"/>
      <c r="Q67" s="747">
        <f t="shared" si="15"/>
        <v>25</v>
      </c>
      <c r="R67" s="463"/>
      <c r="S67" s="462"/>
      <c r="T67" s="432">
        <f t="shared" si="16"/>
        <v>250</v>
      </c>
      <c r="U67" s="428" t="s">
        <v>930</v>
      </c>
      <c r="V67" s="431">
        <f t="shared" si="17"/>
        <v>500</v>
      </c>
      <c r="W67" s="750">
        <f t="shared" si="18"/>
        <v>63.749999999999993</v>
      </c>
      <c r="X67" s="751"/>
      <c r="Y67" s="461" t="str">
        <f t="shared" si="19"/>
        <v>1-60</v>
      </c>
      <c r="Z67" s="462"/>
      <c r="AA67" s="461" t="s">
        <v>522</v>
      </c>
      <c r="AB67" s="753"/>
      <c r="AC67" s="461">
        <v>0.1</v>
      </c>
      <c r="AD67" s="462"/>
      <c r="AE67" s="461">
        <f t="shared" si="20"/>
        <v>250</v>
      </c>
      <c r="AF67" s="462"/>
      <c r="AG67" s="683" t="str">
        <f ca="1">IF(C67="~380В",'Исходник '!$O$2,'Исходник '!$Q$2)</f>
        <v>-
-
-</v>
      </c>
      <c r="AH67" s="683"/>
      <c r="AI67" s="461">
        <f t="shared" si="21"/>
        <v>500</v>
      </c>
      <c r="AJ67" s="462"/>
      <c r="AK67" s="683" t="str">
        <f ca="1">IF(C67="~380В",'Исходник '!$O$1,'Исходник '!$Q$1)</f>
        <v>+
+
+</v>
      </c>
      <c r="AL67" s="683"/>
      <c r="AM67" s="165">
        <v>25</v>
      </c>
      <c r="AN67" s="133" t="s">
        <v>919</v>
      </c>
      <c r="AO67" s="179" t="s">
        <v>933</v>
      </c>
      <c r="AP67" s="179" t="str">
        <f t="shared" si="22"/>
        <v>раздвинь строчку</v>
      </c>
    </row>
    <row r="68" spans="1:42" s="167" customFormat="1" ht="45" customHeight="1">
      <c r="A68" s="53">
        <f t="shared" si="23"/>
        <v>42</v>
      </c>
      <c r="B68" s="369" t="s">
        <v>270</v>
      </c>
      <c r="C68" s="431" t="str">
        <f t="shared" si="12"/>
        <v>~380В</v>
      </c>
      <c r="D68" s="427" t="s">
        <v>468</v>
      </c>
      <c r="E68" s="683" t="s">
        <v>506</v>
      </c>
      <c r="F68" s="683"/>
      <c r="G68" s="683"/>
      <c r="H68" s="461" t="s">
        <v>511</v>
      </c>
      <c r="I68" s="746"/>
      <c r="J68" s="433" t="str">
        <f t="shared" si="13"/>
        <v>D</v>
      </c>
      <c r="K68" s="683" t="s">
        <v>930</v>
      </c>
      <c r="L68" s="683"/>
      <c r="M68" s="683"/>
      <c r="N68" s="747">
        <f t="shared" si="14"/>
        <v>16</v>
      </c>
      <c r="O68" s="748"/>
      <c r="P68" s="749"/>
      <c r="Q68" s="747">
        <f t="shared" si="15"/>
        <v>16</v>
      </c>
      <c r="R68" s="463"/>
      <c r="S68" s="462"/>
      <c r="T68" s="432">
        <f t="shared" si="16"/>
        <v>160</v>
      </c>
      <c r="U68" s="428" t="s">
        <v>930</v>
      </c>
      <c r="V68" s="431">
        <f t="shared" si="17"/>
        <v>320</v>
      </c>
      <c r="W68" s="750">
        <f t="shared" si="18"/>
        <v>40.799999999999997</v>
      </c>
      <c r="X68" s="751"/>
      <c r="Y68" s="461" t="str">
        <f t="shared" si="19"/>
        <v>1-60</v>
      </c>
      <c r="Z68" s="462"/>
      <c r="AA68" s="461" t="s">
        <v>521</v>
      </c>
      <c r="AB68" s="753"/>
      <c r="AC68" s="461">
        <v>0.1</v>
      </c>
      <c r="AD68" s="462"/>
      <c r="AE68" s="461">
        <f t="shared" si="20"/>
        <v>160</v>
      </c>
      <c r="AF68" s="462"/>
      <c r="AG68" s="683" t="str">
        <f ca="1">IF(C68="~380В",'Исходник '!$O$2,'Исходник '!$Q$2)</f>
        <v>-
-
-</v>
      </c>
      <c r="AH68" s="683"/>
      <c r="AI68" s="461">
        <f t="shared" si="21"/>
        <v>320</v>
      </c>
      <c r="AJ68" s="462"/>
      <c r="AK68" s="683" t="str">
        <f ca="1">IF(C68="~380В",'Исходник '!$O$1,'Исходник '!$Q$1)</f>
        <v>+
+
+</v>
      </c>
      <c r="AL68" s="683"/>
      <c r="AM68" s="165">
        <v>16</v>
      </c>
      <c r="AN68" s="133" t="s">
        <v>919</v>
      </c>
      <c r="AO68" s="179" t="s">
        <v>933</v>
      </c>
      <c r="AP68" s="179" t="str">
        <f t="shared" si="22"/>
        <v>раздвинь строчку</v>
      </c>
    </row>
    <row r="69" spans="1:42" s="167" customFormat="1" ht="45" customHeight="1">
      <c r="A69" s="53">
        <f t="shared" si="23"/>
        <v>43</v>
      </c>
      <c r="B69" s="369" t="s">
        <v>303</v>
      </c>
      <c r="C69" s="431" t="str">
        <f t="shared" si="12"/>
        <v>~380В</v>
      </c>
      <c r="D69" s="427" t="s">
        <v>468</v>
      </c>
      <c r="E69" s="683" t="s">
        <v>506</v>
      </c>
      <c r="F69" s="683"/>
      <c r="G69" s="683"/>
      <c r="H69" s="461" t="s">
        <v>511</v>
      </c>
      <c r="I69" s="746"/>
      <c r="J69" s="433" t="str">
        <f t="shared" si="13"/>
        <v>D</v>
      </c>
      <c r="K69" s="683" t="s">
        <v>930</v>
      </c>
      <c r="L69" s="683"/>
      <c r="M69" s="683"/>
      <c r="N69" s="747">
        <f t="shared" si="14"/>
        <v>16</v>
      </c>
      <c r="O69" s="748"/>
      <c r="P69" s="749"/>
      <c r="Q69" s="747">
        <f t="shared" si="15"/>
        <v>16</v>
      </c>
      <c r="R69" s="463"/>
      <c r="S69" s="462"/>
      <c r="T69" s="432">
        <f t="shared" si="16"/>
        <v>160</v>
      </c>
      <c r="U69" s="428" t="s">
        <v>930</v>
      </c>
      <c r="V69" s="431">
        <f t="shared" si="17"/>
        <v>320</v>
      </c>
      <c r="W69" s="750">
        <f t="shared" si="18"/>
        <v>40.799999999999997</v>
      </c>
      <c r="X69" s="751"/>
      <c r="Y69" s="461" t="str">
        <f t="shared" si="19"/>
        <v>1-60</v>
      </c>
      <c r="Z69" s="462"/>
      <c r="AA69" s="461" t="s">
        <v>523</v>
      </c>
      <c r="AB69" s="753"/>
      <c r="AC69" s="461">
        <v>0.1</v>
      </c>
      <c r="AD69" s="462"/>
      <c r="AE69" s="461">
        <f t="shared" si="20"/>
        <v>160</v>
      </c>
      <c r="AF69" s="462"/>
      <c r="AG69" s="683" t="str">
        <f ca="1">IF(C69="~380В",'Исходник '!$O$2,'Исходник '!$Q$2)</f>
        <v>-
-
-</v>
      </c>
      <c r="AH69" s="683"/>
      <c r="AI69" s="461">
        <f t="shared" si="21"/>
        <v>320</v>
      </c>
      <c r="AJ69" s="462"/>
      <c r="AK69" s="683" t="str">
        <f ca="1">IF(C69="~380В",'Исходник '!$O$1,'Исходник '!$Q$1)</f>
        <v>+
+
+</v>
      </c>
      <c r="AL69" s="683"/>
      <c r="AM69" s="165">
        <v>16</v>
      </c>
      <c r="AN69" s="133" t="s">
        <v>919</v>
      </c>
      <c r="AO69" s="179" t="s">
        <v>933</v>
      </c>
      <c r="AP69" s="179" t="str">
        <f t="shared" si="22"/>
        <v>раздвинь строчку</v>
      </c>
    </row>
    <row r="70" spans="1:42" s="167" customFormat="1" ht="45" customHeight="1">
      <c r="A70" s="53">
        <f t="shared" si="23"/>
        <v>44</v>
      </c>
      <c r="B70" s="369" t="s">
        <v>271</v>
      </c>
      <c r="C70" s="431" t="str">
        <f t="shared" si="12"/>
        <v>~380В</v>
      </c>
      <c r="D70" s="427" t="s">
        <v>468</v>
      </c>
      <c r="E70" s="683" t="s">
        <v>506</v>
      </c>
      <c r="F70" s="683"/>
      <c r="G70" s="683"/>
      <c r="H70" s="461" t="s">
        <v>511</v>
      </c>
      <c r="I70" s="746"/>
      <c r="J70" s="433" t="str">
        <f t="shared" si="13"/>
        <v>D</v>
      </c>
      <c r="K70" s="683" t="s">
        <v>930</v>
      </c>
      <c r="L70" s="683"/>
      <c r="M70" s="683"/>
      <c r="N70" s="747">
        <f t="shared" si="14"/>
        <v>16</v>
      </c>
      <c r="O70" s="748"/>
      <c r="P70" s="749"/>
      <c r="Q70" s="747">
        <f t="shared" si="15"/>
        <v>16</v>
      </c>
      <c r="R70" s="463"/>
      <c r="S70" s="462"/>
      <c r="T70" s="432">
        <f t="shared" si="16"/>
        <v>160</v>
      </c>
      <c r="U70" s="428" t="s">
        <v>930</v>
      </c>
      <c r="V70" s="431">
        <f t="shared" si="17"/>
        <v>320</v>
      </c>
      <c r="W70" s="750">
        <f t="shared" si="18"/>
        <v>40.799999999999997</v>
      </c>
      <c r="X70" s="751"/>
      <c r="Y70" s="461" t="str">
        <f t="shared" si="19"/>
        <v>1-60</v>
      </c>
      <c r="Z70" s="462"/>
      <c r="AA70" s="461" t="s">
        <v>520</v>
      </c>
      <c r="AB70" s="753"/>
      <c r="AC70" s="461">
        <v>0.1</v>
      </c>
      <c r="AD70" s="462"/>
      <c r="AE70" s="461">
        <f t="shared" si="20"/>
        <v>160</v>
      </c>
      <c r="AF70" s="462"/>
      <c r="AG70" s="683" t="str">
        <f ca="1">IF(C70="~380В",'Исходник '!$O$2,'Исходник '!$Q$2)</f>
        <v>-
-
-</v>
      </c>
      <c r="AH70" s="683"/>
      <c r="AI70" s="461">
        <f t="shared" si="21"/>
        <v>320</v>
      </c>
      <c r="AJ70" s="462"/>
      <c r="AK70" s="683" t="str">
        <f ca="1">IF(C70="~380В",'Исходник '!$O$1,'Исходник '!$Q$1)</f>
        <v>+
+
+</v>
      </c>
      <c r="AL70" s="683"/>
      <c r="AM70" s="165">
        <v>16</v>
      </c>
      <c r="AN70" s="133" t="s">
        <v>919</v>
      </c>
      <c r="AO70" s="179" t="s">
        <v>933</v>
      </c>
      <c r="AP70" s="179" t="str">
        <f t="shared" si="22"/>
        <v>раздвинь строчку</v>
      </c>
    </row>
    <row r="71" spans="1:42" s="167" customFormat="1" ht="20.100000000000001" customHeight="1">
      <c r="A71" s="53">
        <f t="shared" si="23"/>
        <v>45</v>
      </c>
      <c r="B71" s="369" t="s">
        <v>272</v>
      </c>
      <c r="C71" s="431" t="str">
        <f t="shared" si="12"/>
        <v>~220В</v>
      </c>
      <c r="D71" s="427" t="s">
        <v>468</v>
      </c>
      <c r="E71" s="683" t="s">
        <v>506</v>
      </c>
      <c r="F71" s="683"/>
      <c r="G71" s="683"/>
      <c r="H71" s="461" t="s">
        <v>511</v>
      </c>
      <c r="I71" s="746"/>
      <c r="J71" s="433" t="str">
        <f t="shared" si="13"/>
        <v>С</v>
      </c>
      <c r="K71" s="683" t="s">
        <v>930</v>
      </c>
      <c r="L71" s="683"/>
      <c r="M71" s="683"/>
      <c r="N71" s="747">
        <f t="shared" si="14"/>
        <v>10</v>
      </c>
      <c r="O71" s="748"/>
      <c r="P71" s="749"/>
      <c r="Q71" s="747">
        <f t="shared" si="15"/>
        <v>10</v>
      </c>
      <c r="R71" s="463"/>
      <c r="S71" s="462"/>
      <c r="T71" s="432">
        <f t="shared" si="16"/>
        <v>50</v>
      </c>
      <c r="U71" s="428" t="s">
        <v>930</v>
      </c>
      <c r="V71" s="431">
        <f t="shared" si="17"/>
        <v>100</v>
      </c>
      <c r="W71" s="750">
        <f t="shared" si="18"/>
        <v>25.5</v>
      </c>
      <c r="X71" s="751"/>
      <c r="Y71" s="461" t="str">
        <f t="shared" si="19"/>
        <v>1-60</v>
      </c>
      <c r="Z71" s="462"/>
      <c r="AA71" s="752">
        <v>12</v>
      </c>
      <c r="AB71" s="753"/>
      <c r="AC71" s="461">
        <v>0.1</v>
      </c>
      <c r="AD71" s="462"/>
      <c r="AE71" s="461">
        <f t="shared" si="20"/>
        <v>50</v>
      </c>
      <c r="AF71" s="462"/>
      <c r="AG71" s="683" t="str">
        <f ca="1">IF(C71="~380В",'Исходник '!$O$2,'Исходник '!$Q$2)</f>
        <v>-</v>
      </c>
      <c r="AH71" s="683"/>
      <c r="AI71" s="461">
        <f t="shared" si="21"/>
        <v>100</v>
      </c>
      <c r="AJ71" s="462"/>
      <c r="AK71" s="683" t="str">
        <f ca="1">IF(C71="~380В",'Исходник '!$O$1,'Исходник '!$Q$1)</f>
        <v>+</v>
      </c>
      <c r="AL71" s="683"/>
      <c r="AM71" s="165">
        <v>10</v>
      </c>
      <c r="AN71" s="133" t="s">
        <v>926</v>
      </c>
      <c r="AO71" s="179" t="s">
        <v>927</v>
      </c>
      <c r="AP71" s="179" t="str">
        <f t="shared" si="22"/>
        <v>-</v>
      </c>
    </row>
    <row r="72" spans="1:42" s="167" customFormat="1" ht="20.100000000000001" customHeight="1">
      <c r="A72" s="53">
        <f t="shared" si="23"/>
        <v>46</v>
      </c>
      <c r="B72" s="369" t="s">
        <v>304</v>
      </c>
      <c r="C72" s="431" t="str">
        <f t="shared" si="12"/>
        <v>~220В</v>
      </c>
      <c r="D72" s="427" t="s">
        <v>468</v>
      </c>
      <c r="E72" s="683" t="s">
        <v>506</v>
      </c>
      <c r="F72" s="683"/>
      <c r="G72" s="683"/>
      <c r="H72" s="461" t="s">
        <v>511</v>
      </c>
      <c r="I72" s="746"/>
      <c r="J72" s="433" t="str">
        <f t="shared" si="13"/>
        <v>D</v>
      </c>
      <c r="K72" s="683" t="s">
        <v>930</v>
      </c>
      <c r="L72" s="683"/>
      <c r="M72" s="683"/>
      <c r="N72" s="747">
        <f t="shared" si="14"/>
        <v>16</v>
      </c>
      <c r="O72" s="748"/>
      <c r="P72" s="749"/>
      <c r="Q72" s="747">
        <f t="shared" si="15"/>
        <v>16</v>
      </c>
      <c r="R72" s="463"/>
      <c r="S72" s="462"/>
      <c r="T72" s="432">
        <f t="shared" si="16"/>
        <v>160</v>
      </c>
      <c r="U72" s="428" t="s">
        <v>930</v>
      </c>
      <c r="V72" s="431">
        <f t="shared" si="17"/>
        <v>320</v>
      </c>
      <c r="W72" s="750">
        <f t="shared" si="18"/>
        <v>40.799999999999997</v>
      </c>
      <c r="X72" s="751"/>
      <c r="Y72" s="461" t="str">
        <f t="shared" si="19"/>
        <v>1-60</v>
      </c>
      <c r="Z72" s="462"/>
      <c r="AA72" s="752">
        <v>14</v>
      </c>
      <c r="AB72" s="753"/>
      <c r="AC72" s="461">
        <v>0.1</v>
      </c>
      <c r="AD72" s="462"/>
      <c r="AE72" s="461">
        <f t="shared" si="20"/>
        <v>160</v>
      </c>
      <c r="AF72" s="462"/>
      <c r="AG72" s="683" t="str">
        <f ca="1">IF(C72="~380В",'Исходник '!$O$2,'Исходник '!$Q$2)</f>
        <v>-</v>
      </c>
      <c r="AH72" s="683"/>
      <c r="AI72" s="461">
        <f t="shared" si="21"/>
        <v>320</v>
      </c>
      <c r="AJ72" s="462"/>
      <c r="AK72" s="683" t="str">
        <f ca="1">IF(C72="~380В",'Исходник '!$O$1,'Исходник '!$Q$1)</f>
        <v>+</v>
      </c>
      <c r="AL72" s="683"/>
      <c r="AM72" s="165">
        <v>16</v>
      </c>
      <c r="AN72" s="133" t="s">
        <v>926</v>
      </c>
      <c r="AO72" s="179" t="s">
        <v>933</v>
      </c>
      <c r="AP72" s="179" t="str">
        <f t="shared" si="22"/>
        <v>-</v>
      </c>
    </row>
    <row r="73" spans="1:42" s="167" customFormat="1" ht="20.100000000000001" customHeight="1">
      <c r="A73" s="53">
        <f t="shared" si="23"/>
        <v>47</v>
      </c>
      <c r="B73" s="369" t="s">
        <v>273</v>
      </c>
      <c r="C73" s="431" t="str">
        <f t="shared" si="12"/>
        <v>~220В</v>
      </c>
      <c r="D73" s="427" t="s">
        <v>468</v>
      </c>
      <c r="E73" s="683" t="s">
        <v>506</v>
      </c>
      <c r="F73" s="683"/>
      <c r="G73" s="683"/>
      <c r="H73" s="461" t="s">
        <v>511</v>
      </c>
      <c r="I73" s="746"/>
      <c r="J73" s="433" t="str">
        <f t="shared" si="13"/>
        <v>С</v>
      </c>
      <c r="K73" s="683" t="s">
        <v>930</v>
      </c>
      <c r="L73" s="683"/>
      <c r="M73" s="683"/>
      <c r="N73" s="747">
        <f t="shared" si="14"/>
        <v>10</v>
      </c>
      <c r="O73" s="748"/>
      <c r="P73" s="749"/>
      <c r="Q73" s="747">
        <f t="shared" si="15"/>
        <v>10</v>
      </c>
      <c r="R73" s="463"/>
      <c r="S73" s="462"/>
      <c r="T73" s="432">
        <f t="shared" si="16"/>
        <v>50</v>
      </c>
      <c r="U73" s="428" t="s">
        <v>930</v>
      </c>
      <c r="V73" s="431">
        <f t="shared" si="17"/>
        <v>100</v>
      </c>
      <c r="W73" s="750">
        <f t="shared" si="18"/>
        <v>25.5</v>
      </c>
      <c r="X73" s="751"/>
      <c r="Y73" s="461" t="str">
        <f t="shared" si="19"/>
        <v>1-60</v>
      </c>
      <c r="Z73" s="462"/>
      <c r="AA73" s="752">
        <v>13</v>
      </c>
      <c r="AB73" s="753"/>
      <c r="AC73" s="461">
        <v>0.1</v>
      </c>
      <c r="AD73" s="462"/>
      <c r="AE73" s="461">
        <f t="shared" si="20"/>
        <v>50</v>
      </c>
      <c r="AF73" s="462"/>
      <c r="AG73" s="683" t="str">
        <f ca="1">IF(C73="~380В",'Исходник '!$O$2,'Исходник '!$Q$2)</f>
        <v>-</v>
      </c>
      <c r="AH73" s="683"/>
      <c r="AI73" s="461">
        <f t="shared" si="21"/>
        <v>100</v>
      </c>
      <c r="AJ73" s="462"/>
      <c r="AK73" s="683" t="str">
        <f ca="1">IF(C73="~380В",'Исходник '!$O$1,'Исходник '!$Q$1)</f>
        <v>+</v>
      </c>
      <c r="AL73" s="683"/>
      <c r="AM73" s="165">
        <v>10</v>
      </c>
      <c r="AN73" s="133" t="s">
        <v>926</v>
      </c>
      <c r="AO73" s="179" t="s">
        <v>927</v>
      </c>
      <c r="AP73" s="179" t="str">
        <f t="shared" si="22"/>
        <v>-</v>
      </c>
    </row>
    <row r="74" spans="1:42" s="167" customFormat="1" ht="20.100000000000001" customHeight="1">
      <c r="A74" s="53">
        <f t="shared" si="23"/>
        <v>48</v>
      </c>
      <c r="B74" s="369" t="s">
        <v>305</v>
      </c>
      <c r="C74" s="431" t="str">
        <f t="shared" si="12"/>
        <v>~220В</v>
      </c>
      <c r="D74" s="427" t="s">
        <v>468</v>
      </c>
      <c r="E74" s="683" t="s">
        <v>506</v>
      </c>
      <c r="F74" s="683"/>
      <c r="G74" s="683"/>
      <c r="H74" s="461" t="s">
        <v>511</v>
      </c>
      <c r="I74" s="746"/>
      <c r="J74" s="433" t="str">
        <f t="shared" si="13"/>
        <v>С</v>
      </c>
      <c r="K74" s="683" t="s">
        <v>930</v>
      </c>
      <c r="L74" s="683"/>
      <c r="M74" s="683"/>
      <c r="N74" s="747">
        <f t="shared" si="14"/>
        <v>10</v>
      </c>
      <c r="O74" s="748"/>
      <c r="P74" s="749"/>
      <c r="Q74" s="747">
        <f t="shared" si="15"/>
        <v>10</v>
      </c>
      <c r="R74" s="463"/>
      <c r="S74" s="462"/>
      <c r="T74" s="432">
        <f t="shared" si="16"/>
        <v>50</v>
      </c>
      <c r="U74" s="428" t="s">
        <v>930</v>
      </c>
      <c r="V74" s="431">
        <f t="shared" si="17"/>
        <v>100</v>
      </c>
      <c r="W74" s="750">
        <f t="shared" si="18"/>
        <v>25.5</v>
      </c>
      <c r="X74" s="751"/>
      <c r="Y74" s="461" t="str">
        <f t="shared" si="19"/>
        <v>1-60</v>
      </c>
      <c r="Z74" s="462"/>
      <c r="AA74" s="752">
        <v>12</v>
      </c>
      <c r="AB74" s="753"/>
      <c r="AC74" s="461">
        <v>0.1</v>
      </c>
      <c r="AD74" s="462"/>
      <c r="AE74" s="461">
        <f t="shared" si="20"/>
        <v>50</v>
      </c>
      <c r="AF74" s="462"/>
      <c r="AG74" s="683" t="str">
        <f ca="1">IF(C74="~380В",'Исходник '!$O$2,'Исходник '!$Q$2)</f>
        <v>-</v>
      </c>
      <c r="AH74" s="683"/>
      <c r="AI74" s="461">
        <f t="shared" si="21"/>
        <v>100</v>
      </c>
      <c r="AJ74" s="462"/>
      <c r="AK74" s="683" t="str">
        <f ca="1">IF(C74="~380В",'Исходник '!$O$1,'Исходник '!$Q$1)</f>
        <v>+</v>
      </c>
      <c r="AL74" s="683"/>
      <c r="AM74" s="165">
        <v>10</v>
      </c>
      <c r="AN74" s="133" t="s">
        <v>926</v>
      </c>
      <c r="AO74" s="179" t="s">
        <v>927</v>
      </c>
      <c r="AP74" s="179" t="str">
        <f t="shared" si="22"/>
        <v>-</v>
      </c>
    </row>
    <row r="75" spans="1:42" s="167" customFormat="1" ht="20.100000000000001" customHeight="1">
      <c r="A75" s="53">
        <f t="shared" si="23"/>
        <v>49</v>
      </c>
      <c r="B75" s="369" t="s">
        <v>306</v>
      </c>
      <c r="C75" s="431" t="str">
        <f t="shared" si="12"/>
        <v>~220В</v>
      </c>
      <c r="D75" s="427" t="s">
        <v>468</v>
      </c>
      <c r="E75" s="683" t="s">
        <v>506</v>
      </c>
      <c r="F75" s="683"/>
      <c r="G75" s="683"/>
      <c r="H75" s="461" t="s">
        <v>511</v>
      </c>
      <c r="I75" s="746"/>
      <c r="J75" s="433" t="str">
        <f t="shared" si="13"/>
        <v>С</v>
      </c>
      <c r="K75" s="683" t="s">
        <v>930</v>
      </c>
      <c r="L75" s="683"/>
      <c r="M75" s="683"/>
      <c r="N75" s="747">
        <f t="shared" si="14"/>
        <v>10</v>
      </c>
      <c r="O75" s="748"/>
      <c r="P75" s="749"/>
      <c r="Q75" s="747">
        <f t="shared" si="15"/>
        <v>10</v>
      </c>
      <c r="R75" s="463"/>
      <c r="S75" s="462"/>
      <c r="T75" s="432">
        <f t="shared" si="16"/>
        <v>50</v>
      </c>
      <c r="U75" s="428" t="s">
        <v>930</v>
      </c>
      <c r="V75" s="431">
        <f t="shared" si="17"/>
        <v>100</v>
      </c>
      <c r="W75" s="750">
        <f t="shared" si="18"/>
        <v>25.5</v>
      </c>
      <c r="X75" s="751"/>
      <c r="Y75" s="461" t="str">
        <f t="shared" si="19"/>
        <v>1-60</v>
      </c>
      <c r="Z75" s="462"/>
      <c r="AA75" s="752">
        <v>11</v>
      </c>
      <c r="AB75" s="753"/>
      <c r="AC75" s="461">
        <v>0.1</v>
      </c>
      <c r="AD75" s="462"/>
      <c r="AE75" s="461">
        <f t="shared" si="20"/>
        <v>50</v>
      </c>
      <c r="AF75" s="462"/>
      <c r="AG75" s="683" t="str">
        <f ca="1">IF(C75="~380В",'Исходник '!$O$2,'Исходник '!$Q$2)</f>
        <v>-</v>
      </c>
      <c r="AH75" s="683"/>
      <c r="AI75" s="461">
        <f t="shared" si="21"/>
        <v>100</v>
      </c>
      <c r="AJ75" s="462"/>
      <c r="AK75" s="683" t="str">
        <f ca="1">IF(C75="~380В",'Исходник '!$O$1,'Исходник '!$Q$1)</f>
        <v>+</v>
      </c>
      <c r="AL75" s="683"/>
      <c r="AM75" s="165">
        <v>10</v>
      </c>
      <c r="AN75" s="133" t="s">
        <v>926</v>
      </c>
      <c r="AO75" s="179" t="s">
        <v>927</v>
      </c>
      <c r="AP75" s="179" t="str">
        <f t="shared" si="22"/>
        <v>-</v>
      </c>
    </row>
    <row r="76" spans="1:42" s="167" customFormat="1" ht="20.100000000000001" customHeight="1">
      <c r="A76" s="53">
        <f t="shared" si="23"/>
        <v>50</v>
      </c>
      <c r="B76" s="369" t="s">
        <v>274</v>
      </c>
      <c r="C76" s="431" t="str">
        <f t="shared" si="12"/>
        <v>~220В</v>
      </c>
      <c r="D76" s="427" t="s">
        <v>468</v>
      </c>
      <c r="E76" s="683" t="s">
        <v>506</v>
      </c>
      <c r="F76" s="683"/>
      <c r="G76" s="683"/>
      <c r="H76" s="461" t="s">
        <v>511</v>
      </c>
      <c r="I76" s="746"/>
      <c r="J76" s="433" t="str">
        <f t="shared" si="13"/>
        <v>С</v>
      </c>
      <c r="K76" s="683" t="s">
        <v>930</v>
      </c>
      <c r="L76" s="683"/>
      <c r="M76" s="683"/>
      <c r="N76" s="747">
        <f t="shared" si="14"/>
        <v>10</v>
      </c>
      <c r="O76" s="748"/>
      <c r="P76" s="749"/>
      <c r="Q76" s="747">
        <f t="shared" si="15"/>
        <v>10</v>
      </c>
      <c r="R76" s="463"/>
      <c r="S76" s="462"/>
      <c r="T76" s="432">
        <f t="shared" si="16"/>
        <v>50</v>
      </c>
      <c r="U76" s="428" t="s">
        <v>930</v>
      </c>
      <c r="V76" s="431">
        <f t="shared" si="17"/>
        <v>100</v>
      </c>
      <c r="W76" s="750">
        <f t="shared" si="18"/>
        <v>25.5</v>
      </c>
      <c r="X76" s="751"/>
      <c r="Y76" s="461" t="str">
        <f t="shared" si="19"/>
        <v>1-60</v>
      </c>
      <c r="Z76" s="462"/>
      <c r="AA76" s="752">
        <v>14</v>
      </c>
      <c r="AB76" s="753"/>
      <c r="AC76" s="461">
        <v>0.1</v>
      </c>
      <c r="AD76" s="462"/>
      <c r="AE76" s="461">
        <f t="shared" si="20"/>
        <v>50</v>
      </c>
      <c r="AF76" s="462"/>
      <c r="AG76" s="683" t="str">
        <f ca="1">IF(C76="~380В",'Исходник '!$O$2,'Исходник '!$Q$2)</f>
        <v>-</v>
      </c>
      <c r="AH76" s="683"/>
      <c r="AI76" s="461">
        <f t="shared" si="21"/>
        <v>100</v>
      </c>
      <c r="AJ76" s="462"/>
      <c r="AK76" s="683" t="str">
        <f ca="1">IF(C76="~380В",'Исходник '!$O$1,'Исходник '!$Q$1)</f>
        <v>+</v>
      </c>
      <c r="AL76" s="683"/>
      <c r="AM76" s="165">
        <v>10</v>
      </c>
      <c r="AN76" s="133" t="s">
        <v>926</v>
      </c>
      <c r="AO76" s="179" t="s">
        <v>927</v>
      </c>
      <c r="AP76" s="179" t="str">
        <f t="shared" si="22"/>
        <v>-</v>
      </c>
    </row>
    <row r="77" spans="1:42" s="167" customFormat="1" ht="20.100000000000001" customHeight="1">
      <c r="A77" s="53">
        <f t="shared" si="23"/>
        <v>51</v>
      </c>
      <c r="B77" s="369" t="s">
        <v>355</v>
      </c>
      <c r="C77" s="431" t="str">
        <f t="shared" si="12"/>
        <v>~220В</v>
      </c>
      <c r="D77" s="427" t="s">
        <v>468</v>
      </c>
      <c r="E77" s="683" t="s">
        <v>506</v>
      </c>
      <c r="F77" s="683"/>
      <c r="G77" s="683"/>
      <c r="H77" s="461" t="s">
        <v>511</v>
      </c>
      <c r="I77" s="746"/>
      <c r="J77" s="433" t="str">
        <f t="shared" si="13"/>
        <v>С</v>
      </c>
      <c r="K77" s="683" t="s">
        <v>930</v>
      </c>
      <c r="L77" s="683"/>
      <c r="M77" s="683"/>
      <c r="N77" s="747">
        <f t="shared" si="14"/>
        <v>10</v>
      </c>
      <c r="O77" s="748"/>
      <c r="P77" s="749"/>
      <c r="Q77" s="747">
        <f t="shared" si="15"/>
        <v>10</v>
      </c>
      <c r="R77" s="463"/>
      <c r="S77" s="462"/>
      <c r="T77" s="432">
        <f t="shared" si="16"/>
        <v>50</v>
      </c>
      <c r="U77" s="428" t="s">
        <v>930</v>
      </c>
      <c r="V77" s="431">
        <f t="shared" si="17"/>
        <v>100</v>
      </c>
      <c r="W77" s="750">
        <f t="shared" si="18"/>
        <v>25.5</v>
      </c>
      <c r="X77" s="751"/>
      <c r="Y77" s="461" t="str">
        <f t="shared" si="19"/>
        <v>1-60</v>
      </c>
      <c r="Z77" s="462"/>
      <c r="AA77" s="752">
        <v>15</v>
      </c>
      <c r="AB77" s="753"/>
      <c r="AC77" s="461">
        <v>0.1</v>
      </c>
      <c r="AD77" s="462"/>
      <c r="AE77" s="461">
        <f t="shared" si="20"/>
        <v>50</v>
      </c>
      <c r="AF77" s="462"/>
      <c r="AG77" s="683" t="str">
        <f ca="1">IF(C77="~380В",'Исходник '!$O$2,'Исходник '!$Q$2)</f>
        <v>-</v>
      </c>
      <c r="AH77" s="683"/>
      <c r="AI77" s="461">
        <f t="shared" si="21"/>
        <v>100</v>
      </c>
      <c r="AJ77" s="462"/>
      <c r="AK77" s="683" t="str">
        <f ca="1">IF(C77="~380В",'Исходник '!$O$1,'Исходник '!$Q$1)</f>
        <v>+</v>
      </c>
      <c r="AL77" s="683"/>
      <c r="AM77" s="165">
        <v>10</v>
      </c>
      <c r="AN77" s="133" t="s">
        <v>926</v>
      </c>
      <c r="AO77" s="179" t="s">
        <v>927</v>
      </c>
      <c r="AP77" s="179" t="str">
        <f t="shared" si="22"/>
        <v>-</v>
      </c>
    </row>
    <row r="78" spans="1:42" s="167" customFormat="1" ht="45" customHeight="1">
      <c r="A78" s="53">
        <f t="shared" si="23"/>
        <v>52</v>
      </c>
      <c r="B78" s="369" t="s">
        <v>275</v>
      </c>
      <c r="C78" s="431" t="str">
        <f t="shared" si="12"/>
        <v>~380В</v>
      </c>
      <c r="D78" s="427" t="s">
        <v>468</v>
      </c>
      <c r="E78" s="683" t="s">
        <v>506</v>
      </c>
      <c r="F78" s="683"/>
      <c r="G78" s="683"/>
      <c r="H78" s="461" t="s">
        <v>511</v>
      </c>
      <c r="I78" s="746"/>
      <c r="J78" s="433" t="str">
        <f t="shared" si="13"/>
        <v>D</v>
      </c>
      <c r="K78" s="683" t="s">
        <v>930</v>
      </c>
      <c r="L78" s="683"/>
      <c r="M78" s="683"/>
      <c r="N78" s="747">
        <f t="shared" si="14"/>
        <v>16</v>
      </c>
      <c r="O78" s="748"/>
      <c r="P78" s="749"/>
      <c r="Q78" s="747">
        <f t="shared" si="15"/>
        <v>16</v>
      </c>
      <c r="R78" s="463"/>
      <c r="S78" s="462"/>
      <c r="T78" s="432">
        <f t="shared" si="16"/>
        <v>160</v>
      </c>
      <c r="U78" s="428" t="s">
        <v>930</v>
      </c>
      <c r="V78" s="431">
        <f t="shared" si="17"/>
        <v>320</v>
      </c>
      <c r="W78" s="750">
        <f t="shared" si="18"/>
        <v>40.799999999999997</v>
      </c>
      <c r="X78" s="751"/>
      <c r="Y78" s="461" t="str">
        <f t="shared" si="19"/>
        <v>1-60</v>
      </c>
      <c r="Z78" s="462"/>
      <c r="AA78" s="461" t="s">
        <v>524</v>
      </c>
      <c r="AB78" s="753"/>
      <c r="AC78" s="461">
        <v>0.1</v>
      </c>
      <c r="AD78" s="462"/>
      <c r="AE78" s="461">
        <f t="shared" si="20"/>
        <v>160</v>
      </c>
      <c r="AF78" s="462"/>
      <c r="AG78" s="683" t="str">
        <f ca="1">IF(C78="~380В",'Исходник '!$O$2,'Исходник '!$Q$2)</f>
        <v>-
-
-</v>
      </c>
      <c r="AH78" s="683"/>
      <c r="AI78" s="461">
        <f t="shared" si="21"/>
        <v>320</v>
      </c>
      <c r="AJ78" s="462"/>
      <c r="AK78" s="683" t="str">
        <f ca="1">IF(C78="~380В",'Исходник '!$O$1,'Исходник '!$Q$1)</f>
        <v>+
+
+</v>
      </c>
      <c r="AL78" s="683"/>
      <c r="AM78" s="165">
        <v>16</v>
      </c>
      <c r="AN78" s="133" t="s">
        <v>919</v>
      </c>
      <c r="AO78" s="179" t="s">
        <v>933</v>
      </c>
      <c r="AP78" s="179" t="str">
        <f t="shared" si="22"/>
        <v>раздвинь строчку</v>
      </c>
    </row>
    <row r="79" spans="1:42" s="167" customFormat="1" ht="45" customHeight="1">
      <c r="A79" s="53">
        <f t="shared" si="23"/>
        <v>53</v>
      </c>
      <c r="B79" s="369" t="s">
        <v>356</v>
      </c>
      <c r="C79" s="431" t="str">
        <f t="shared" si="12"/>
        <v>~380В</v>
      </c>
      <c r="D79" s="427" t="s">
        <v>468</v>
      </c>
      <c r="E79" s="683" t="s">
        <v>506</v>
      </c>
      <c r="F79" s="683"/>
      <c r="G79" s="683"/>
      <c r="H79" s="461" t="s">
        <v>511</v>
      </c>
      <c r="I79" s="746"/>
      <c r="J79" s="433" t="str">
        <f t="shared" si="13"/>
        <v>D</v>
      </c>
      <c r="K79" s="683" t="s">
        <v>930</v>
      </c>
      <c r="L79" s="683"/>
      <c r="M79" s="683"/>
      <c r="N79" s="747">
        <f t="shared" si="14"/>
        <v>25</v>
      </c>
      <c r="O79" s="748"/>
      <c r="P79" s="749"/>
      <c r="Q79" s="747">
        <f t="shared" si="15"/>
        <v>25</v>
      </c>
      <c r="R79" s="463"/>
      <c r="S79" s="462"/>
      <c r="T79" s="432">
        <f t="shared" si="16"/>
        <v>250</v>
      </c>
      <c r="U79" s="428" t="s">
        <v>930</v>
      </c>
      <c r="V79" s="431">
        <f t="shared" si="17"/>
        <v>500</v>
      </c>
      <c r="W79" s="750">
        <f t="shared" si="18"/>
        <v>63.749999999999993</v>
      </c>
      <c r="X79" s="751"/>
      <c r="Y79" s="461" t="str">
        <f t="shared" si="19"/>
        <v>1-60</v>
      </c>
      <c r="Z79" s="462"/>
      <c r="AA79" s="461" t="s">
        <v>524</v>
      </c>
      <c r="AB79" s="753"/>
      <c r="AC79" s="461">
        <v>0.1</v>
      </c>
      <c r="AD79" s="462"/>
      <c r="AE79" s="461">
        <f t="shared" si="20"/>
        <v>250</v>
      </c>
      <c r="AF79" s="462"/>
      <c r="AG79" s="683" t="str">
        <f ca="1">IF(C79="~380В",'Исходник '!$O$2,'Исходник '!$Q$2)</f>
        <v>-
-
-</v>
      </c>
      <c r="AH79" s="683"/>
      <c r="AI79" s="461">
        <f t="shared" si="21"/>
        <v>500</v>
      </c>
      <c r="AJ79" s="462"/>
      <c r="AK79" s="683" t="str">
        <f ca="1">IF(C79="~380В",'Исходник '!$O$1,'Исходник '!$Q$1)</f>
        <v>+
+
+</v>
      </c>
      <c r="AL79" s="683"/>
      <c r="AM79" s="165">
        <v>25</v>
      </c>
      <c r="AN79" s="133" t="s">
        <v>919</v>
      </c>
      <c r="AO79" s="179" t="s">
        <v>933</v>
      </c>
      <c r="AP79" s="179" t="str">
        <f t="shared" si="22"/>
        <v>раздвинь строчку</v>
      </c>
    </row>
    <row r="80" spans="1:42" s="173" customFormat="1" ht="18" customHeight="1">
      <c r="A80" s="174" t="str">
        <f ca="1">'Протокол №503-4'!A91:S91</f>
        <v>ЩНО</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6"/>
      <c r="AM80" s="177"/>
      <c r="AN80" s="177"/>
      <c r="AO80" s="178"/>
      <c r="AP80" s="178"/>
    </row>
    <row r="81" spans="1:42" s="167" customFormat="1" ht="45" customHeight="1">
      <c r="A81" s="53">
        <v>54</v>
      </c>
      <c r="B81" s="369" t="s">
        <v>194</v>
      </c>
      <c r="C81" s="431" t="str">
        <f>IF(AN81="АВС","~380В","~220В")</f>
        <v>~380В</v>
      </c>
      <c r="D81" s="427" t="s">
        <v>473</v>
      </c>
      <c r="E81" s="683" t="s">
        <v>506</v>
      </c>
      <c r="F81" s="683"/>
      <c r="G81" s="683"/>
      <c r="H81" s="461" t="s">
        <v>511</v>
      </c>
      <c r="I81" s="746"/>
      <c r="J81" s="433" t="str">
        <f>AO81</f>
        <v>В</v>
      </c>
      <c r="K81" s="683" t="s">
        <v>930</v>
      </c>
      <c r="L81" s="683"/>
      <c r="M81" s="683"/>
      <c r="N81" s="747">
        <f>AM81</f>
        <v>6</v>
      </c>
      <c r="O81" s="748"/>
      <c r="P81" s="749"/>
      <c r="Q81" s="747">
        <f>N81</f>
        <v>6</v>
      </c>
      <c r="R81" s="463"/>
      <c r="S81" s="462"/>
      <c r="T81" s="432">
        <f>IF(AO81="В",N81*3,IF(AO81="С",N81*5,N81*10))</f>
        <v>18</v>
      </c>
      <c r="U81" s="428" t="s">
        <v>930</v>
      </c>
      <c r="V81" s="431">
        <f>IF(AO81="В",N81*5,IF(AO81="С",N81*10,N81*20))</f>
        <v>30</v>
      </c>
      <c r="W81" s="750">
        <f>N81*2.55</f>
        <v>15.299999999999999</v>
      </c>
      <c r="X81" s="751"/>
      <c r="Y81" s="461" t="str">
        <f>IF(OR($AM81&lt;32,$AM81=32),"1-60","1-120")</f>
        <v>1-60</v>
      </c>
      <c r="Z81" s="462"/>
      <c r="AA81" s="461" t="s">
        <v>525</v>
      </c>
      <c r="AB81" s="753"/>
      <c r="AC81" s="461">
        <v>0.1</v>
      </c>
      <c r="AD81" s="462"/>
      <c r="AE81" s="461">
        <f>T81</f>
        <v>18</v>
      </c>
      <c r="AF81" s="462"/>
      <c r="AG81" s="683" t="str">
        <f ca="1">IF(C81="~380В",'Исходник '!$O$2,'Исходник '!$Q$2)</f>
        <v>-
-
-</v>
      </c>
      <c r="AH81" s="683"/>
      <c r="AI81" s="461">
        <f>V81</f>
        <v>30</v>
      </c>
      <c r="AJ81" s="462"/>
      <c r="AK81" s="683" t="str">
        <f ca="1">IF(C81="~380В",'Исходник '!$O$1,'Исходник '!$Q$1)</f>
        <v>+
+
+</v>
      </c>
      <c r="AL81" s="683"/>
      <c r="AM81" s="165">
        <v>6</v>
      </c>
      <c r="AN81" s="133" t="s">
        <v>919</v>
      </c>
      <c r="AO81" s="179" t="s">
        <v>920</v>
      </c>
      <c r="AP81" s="179" t="str">
        <f>IF(C81="~380В","раздвинь строчку","-")</f>
        <v>раздвинь строчку</v>
      </c>
    </row>
    <row r="82" spans="1:42" s="173" customFormat="1" ht="18" customHeight="1">
      <c r="A82" s="174" t="str">
        <f ca="1">'Протокол №503-4'!A93:S93</f>
        <v>ВРУ-4.2 (жильё/сек.2)</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6"/>
      <c r="AM82" s="177"/>
      <c r="AN82" s="177"/>
      <c r="AO82" s="178"/>
      <c r="AP82" s="178"/>
    </row>
    <row r="83" spans="1:42" s="173" customFormat="1" ht="18" customHeight="1">
      <c r="A83" s="174" t="str">
        <f ca="1">'Протокол №503-4'!A94:S94</f>
        <v>ВП-1</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6"/>
      <c r="AM83" s="177"/>
      <c r="AN83" s="177"/>
      <c r="AO83" s="178"/>
      <c r="AP83" s="178"/>
    </row>
    <row r="84" spans="1:42" s="167" customFormat="1" ht="39.950000000000003" customHeight="1">
      <c r="A84" s="53">
        <v>55</v>
      </c>
      <c r="B84" s="430" t="s">
        <v>194</v>
      </c>
      <c r="C84" s="431" t="str">
        <f>IF(AN84="АВС","~380В","~220В")</f>
        <v>~380В</v>
      </c>
      <c r="D84" s="427" t="s">
        <v>464</v>
      </c>
      <c r="E84" s="683" t="s">
        <v>506</v>
      </c>
      <c r="F84" s="683"/>
      <c r="G84" s="683"/>
      <c r="H84" s="461" t="s">
        <v>507</v>
      </c>
      <c r="I84" s="746"/>
      <c r="J84" s="468"/>
      <c r="K84" s="683" t="s">
        <v>930</v>
      </c>
      <c r="L84" s="683"/>
      <c r="M84" s="683"/>
      <c r="N84" s="747">
        <f>AM84</f>
        <v>250</v>
      </c>
      <c r="O84" s="748"/>
      <c r="P84" s="749"/>
      <c r="Q84" s="747">
        <f>N84</f>
        <v>250</v>
      </c>
      <c r="R84" s="463"/>
      <c r="S84" s="462"/>
      <c r="T84" s="432">
        <v>2000</v>
      </c>
      <c r="U84" s="428" t="s">
        <v>930</v>
      </c>
      <c r="V84" s="431">
        <v>3000</v>
      </c>
      <c r="W84" s="750">
        <f>N84*2.55</f>
        <v>637.5</v>
      </c>
      <c r="X84" s="751"/>
      <c r="Y84" s="461" t="str">
        <f>IF(OR($AM84&lt;32,$AM84=32),"1-60","1-120")</f>
        <v>1-120</v>
      </c>
      <c r="Z84" s="462"/>
      <c r="AA84" s="683" t="s">
        <v>526</v>
      </c>
      <c r="AB84" s="683"/>
      <c r="AC84" s="461">
        <v>0.2</v>
      </c>
      <c r="AD84" s="462"/>
      <c r="AE84" s="461">
        <f>T84</f>
        <v>2000</v>
      </c>
      <c r="AF84" s="462"/>
      <c r="AG84" s="683" t="str">
        <f ca="1">IF(C84="~380В",'Исходник '!$O$2,'Исходник '!$Q$2)</f>
        <v>-
-
-</v>
      </c>
      <c r="AH84" s="683"/>
      <c r="AI84" s="461">
        <f>V84</f>
        <v>3000</v>
      </c>
      <c r="AJ84" s="462"/>
      <c r="AK84" s="683" t="str">
        <f ca="1">IF(C84="~380В",'Исходник '!$O$1,'Исходник '!$Q$1)</f>
        <v>+
+
+</v>
      </c>
      <c r="AL84" s="683"/>
      <c r="AM84" s="165">
        <v>250</v>
      </c>
      <c r="AN84" s="133" t="s">
        <v>919</v>
      </c>
      <c r="AO84" s="179" t="s">
        <v>927</v>
      </c>
      <c r="AP84" s="179" t="str">
        <f>IF(C84="~380В","раздвинь строчку","-")</f>
        <v>раздвинь строчку</v>
      </c>
    </row>
    <row r="85" spans="1:42" s="173" customFormat="1" ht="15.75" customHeight="1">
      <c r="A85" s="174" t="str">
        <f ca="1">'Протокол №503-2'!A140</f>
        <v>ВП-2</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6"/>
      <c r="AM85" s="177"/>
      <c r="AN85" s="177"/>
      <c r="AO85" s="178"/>
      <c r="AP85" s="178"/>
    </row>
    <row r="86" spans="1:42" s="167" customFormat="1" ht="39.950000000000003" customHeight="1">
      <c r="A86" s="53">
        <v>56</v>
      </c>
      <c r="B86" s="430" t="s">
        <v>509</v>
      </c>
      <c r="C86" s="431" t="str">
        <f>IF(AN86="АВС","~380В","~220В")</f>
        <v>~380В</v>
      </c>
      <c r="D86" s="427" t="s">
        <v>464</v>
      </c>
      <c r="E86" s="683" t="s">
        <v>506</v>
      </c>
      <c r="F86" s="683"/>
      <c r="G86" s="683"/>
      <c r="H86" s="461" t="s">
        <v>507</v>
      </c>
      <c r="I86" s="746"/>
      <c r="J86" s="468"/>
      <c r="K86" s="683" t="s">
        <v>930</v>
      </c>
      <c r="L86" s="683"/>
      <c r="M86" s="683"/>
      <c r="N86" s="747">
        <f>AM86</f>
        <v>250</v>
      </c>
      <c r="O86" s="748"/>
      <c r="P86" s="749"/>
      <c r="Q86" s="747">
        <f>N86</f>
        <v>250</v>
      </c>
      <c r="R86" s="463"/>
      <c r="S86" s="462"/>
      <c r="T86" s="432">
        <v>2000</v>
      </c>
      <c r="U86" s="428" t="s">
        <v>930</v>
      </c>
      <c r="V86" s="431">
        <v>3000</v>
      </c>
      <c r="W86" s="750">
        <f>N86*2.55</f>
        <v>637.5</v>
      </c>
      <c r="X86" s="751"/>
      <c r="Y86" s="461" t="str">
        <f>IF(OR($AM86&lt;32,$AM86=32),"1-60","1-120")</f>
        <v>1-120</v>
      </c>
      <c r="Z86" s="462"/>
      <c r="AA86" s="683" t="s">
        <v>527</v>
      </c>
      <c r="AB86" s="683"/>
      <c r="AC86" s="461">
        <v>0.2</v>
      </c>
      <c r="AD86" s="462"/>
      <c r="AE86" s="461">
        <f>T86</f>
        <v>2000</v>
      </c>
      <c r="AF86" s="462"/>
      <c r="AG86" s="683" t="str">
        <f ca="1">IF(C86="~380В",'Исходник '!$O$2,'Исходник '!$Q$2)</f>
        <v>-
-
-</v>
      </c>
      <c r="AH86" s="683"/>
      <c r="AI86" s="461">
        <f>V86</f>
        <v>3000</v>
      </c>
      <c r="AJ86" s="462"/>
      <c r="AK86" s="683" t="str">
        <f ca="1">IF(C86="~380В",'Исходник '!$O$1,'Исходник '!$Q$1)</f>
        <v>+
+
+</v>
      </c>
      <c r="AL86" s="683"/>
      <c r="AM86" s="165">
        <v>250</v>
      </c>
      <c r="AN86" s="133" t="s">
        <v>919</v>
      </c>
      <c r="AO86" s="179" t="s">
        <v>927</v>
      </c>
      <c r="AP86" s="179" t="str">
        <f>IF(C86="~380В","раздвинь строчку","-")</f>
        <v>раздвинь строчку</v>
      </c>
    </row>
    <row r="87" spans="1:42" s="173" customFormat="1" ht="18" customHeight="1">
      <c r="A87" s="174" t="str">
        <f ca="1">'Протокол №503-4'!A96:S96</f>
        <v>РП-1/2</v>
      </c>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6"/>
      <c r="AM87" s="177"/>
      <c r="AN87" s="177"/>
      <c r="AO87" s="178"/>
      <c r="AP87" s="178"/>
    </row>
    <row r="88" spans="1:42" s="167" customFormat="1" ht="39.950000000000003" customHeight="1">
      <c r="A88" s="53">
        <v>57</v>
      </c>
      <c r="B88" s="430" t="s">
        <v>215</v>
      </c>
      <c r="C88" s="431" t="str">
        <f>IF(AN88="АВС","~380В","~220В")</f>
        <v>~380В</v>
      </c>
      <c r="D88" s="427" t="s">
        <v>464</v>
      </c>
      <c r="E88" s="683" t="s">
        <v>506</v>
      </c>
      <c r="F88" s="683"/>
      <c r="G88" s="683"/>
      <c r="H88" s="461" t="s">
        <v>507</v>
      </c>
      <c r="I88" s="746"/>
      <c r="J88" s="468"/>
      <c r="K88" s="683" t="s">
        <v>930</v>
      </c>
      <c r="L88" s="683"/>
      <c r="M88" s="683"/>
      <c r="N88" s="747">
        <f>AM88</f>
        <v>100</v>
      </c>
      <c r="O88" s="748"/>
      <c r="P88" s="749"/>
      <c r="Q88" s="747">
        <f>N88</f>
        <v>100</v>
      </c>
      <c r="R88" s="463"/>
      <c r="S88" s="462"/>
      <c r="T88" s="297">
        <v>800</v>
      </c>
      <c r="U88" s="428" t="s">
        <v>930</v>
      </c>
      <c r="V88" s="149">
        <v>1200</v>
      </c>
      <c r="W88" s="750">
        <f>N88*2.55</f>
        <v>254.99999999999997</v>
      </c>
      <c r="X88" s="751"/>
      <c r="Y88" s="461" t="str">
        <f>IF(OR($AM88&lt;32,$AM88=32),"1-60","1-120")</f>
        <v>1-120</v>
      </c>
      <c r="Z88" s="462"/>
      <c r="AA88" s="683" t="s">
        <v>528</v>
      </c>
      <c r="AB88" s="683"/>
      <c r="AC88" s="461">
        <v>0.2</v>
      </c>
      <c r="AD88" s="462"/>
      <c r="AE88" s="461">
        <f>T88</f>
        <v>800</v>
      </c>
      <c r="AF88" s="462"/>
      <c r="AG88" s="683" t="str">
        <f ca="1">IF(C88="~380В",'Исходник '!$O$2,'Исходник '!$Q$2)</f>
        <v>-
-
-</v>
      </c>
      <c r="AH88" s="683"/>
      <c r="AI88" s="461">
        <f>V88</f>
        <v>1200</v>
      </c>
      <c r="AJ88" s="462"/>
      <c r="AK88" s="683" t="str">
        <f ca="1">IF(C88="~380В",'Исходник '!$O$1,'Исходник '!$Q$1)</f>
        <v>+
+
+</v>
      </c>
      <c r="AL88" s="683"/>
      <c r="AM88" s="165">
        <v>100</v>
      </c>
      <c r="AN88" s="133" t="s">
        <v>919</v>
      </c>
      <c r="AO88" s="179" t="s">
        <v>927</v>
      </c>
      <c r="AP88" s="179" t="str">
        <f>IF(C88="~380В","раздвинь строчку","-")</f>
        <v>раздвинь строчку</v>
      </c>
    </row>
    <row r="89" spans="1:42" s="167" customFormat="1" ht="39.950000000000003" customHeight="1">
      <c r="A89" s="53">
        <f>A88+1</f>
        <v>58</v>
      </c>
      <c r="B89" s="430" t="s">
        <v>300</v>
      </c>
      <c r="C89" s="431" t="str">
        <f>IF(AN89="АВС","~380В","~220В")</f>
        <v>~380В</v>
      </c>
      <c r="D89" s="427" t="s">
        <v>464</v>
      </c>
      <c r="E89" s="683" t="s">
        <v>506</v>
      </c>
      <c r="F89" s="683"/>
      <c r="G89" s="683"/>
      <c r="H89" s="461" t="s">
        <v>507</v>
      </c>
      <c r="I89" s="746"/>
      <c r="J89" s="468"/>
      <c r="K89" s="683" t="s">
        <v>930</v>
      </c>
      <c r="L89" s="683"/>
      <c r="M89" s="683"/>
      <c r="N89" s="747">
        <f>AM89</f>
        <v>160</v>
      </c>
      <c r="O89" s="748"/>
      <c r="P89" s="749"/>
      <c r="Q89" s="747">
        <f>N89</f>
        <v>160</v>
      </c>
      <c r="R89" s="463"/>
      <c r="S89" s="462"/>
      <c r="T89" s="297">
        <v>1280</v>
      </c>
      <c r="U89" s="428" t="s">
        <v>930</v>
      </c>
      <c r="V89" s="149">
        <v>1920</v>
      </c>
      <c r="W89" s="750">
        <f>N89*2.55</f>
        <v>408</v>
      </c>
      <c r="X89" s="751"/>
      <c r="Y89" s="461" t="str">
        <f>IF(OR($AM89&lt;32,$AM89=32),"1-60","1-120")</f>
        <v>1-120</v>
      </c>
      <c r="Z89" s="462"/>
      <c r="AA89" s="683" t="s">
        <v>508</v>
      </c>
      <c r="AB89" s="683"/>
      <c r="AC89" s="461">
        <v>0.2</v>
      </c>
      <c r="AD89" s="462"/>
      <c r="AE89" s="461">
        <f>T89</f>
        <v>1280</v>
      </c>
      <c r="AF89" s="462"/>
      <c r="AG89" s="683" t="str">
        <f ca="1">IF(C89="~380В",'Исходник '!$O$2,'Исходник '!$Q$2)</f>
        <v>-
-
-</v>
      </c>
      <c r="AH89" s="683"/>
      <c r="AI89" s="461">
        <f>V89</f>
        <v>1920</v>
      </c>
      <c r="AJ89" s="462"/>
      <c r="AK89" s="683" t="str">
        <f ca="1">IF(C89="~380В",'Исходник '!$O$1,'Исходник '!$Q$1)</f>
        <v>+
+
+</v>
      </c>
      <c r="AL89" s="683"/>
      <c r="AM89" s="165">
        <v>160</v>
      </c>
      <c r="AN89" s="133" t="s">
        <v>919</v>
      </c>
      <c r="AO89" s="179" t="s">
        <v>927</v>
      </c>
      <c r="AP89" s="179" t="str">
        <f>IF(C89="~380В","раздвинь строчку","-")</f>
        <v>раздвинь строчку</v>
      </c>
    </row>
    <row r="90" spans="1:42" s="167" customFormat="1" ht="39.950000000000003" customHeight="1">
      <c r="A90" s="53">
        <f>A89+1</f>
        <v>59</v>
      </c>
      <c r="B90" s="430" t="s">
        <v>301</v>
      </c>
      <c r="C90" s="431" t="str">
        <f>IF(AN90="АВС","~380В","~220В")</f>
        <v>~380В</v>
      </c>
      <c r="D90" s="427" t="s">
        <v>464</v>
      </c>
      <c r="E90" s="683" t="s">
        <v>506</v>
      </c>
      <c r="F90" s="683"/>
      <c r="G90" s="683"/>
      <c r="H90" s="461" t="s">
        <v>507</v>
      </c>
      <c r="I90" s="746"/>
      <c r="J90" s="468"/>
      <c r="K90" s="683" t="s">
        <v>930</v>
      </c>
      <c r="L90" s="683"/>
      <c r="M90" s="683"/>
      <c r="N90" s="747">
        <f>AM90</f>
        <v>80</v>
      </c>
      <c r="O90" s="748"/>
      <c r="P90" s="749"/>
      <c r="Q90" s="747">
        <f>N90</f>
        <v>80</v>
      </c>
      <c r="R90" s="463"/>
      <c r="S90" s="462"/>
      <c r="T90" s="297">
        <v>640</v>
      </c>
      <c r="U90" s="428" t="s">
        <v>930</v>
      </c>
      <c r="V90" s="149">
        <v>960</v>
      </c>
      <c r="W90" s="750">
        <f>N90*2.55</f>
        <v>204</v>
      </c>
      <c r="X90" s="751"/>
      <c r="Y90" s="461" t="str">
        <f>IF(OR($AM90&lt;32,$AM90=32),"1-60","1-120")</f>
        <v>1-120</v>
      </c>
      <c r="Z90" s="462"/>
      <c r="AA90" s="683" t="s">
        <v>529</v>
      </c>
      <c r="AB90" s="683"/>
      <c r="AC90" s="461">
        <v>0.2</v>
      </c>
      <c r="AD90" s="462"/>
      <c r="AE90" s="461">
        <f>T90</f>
        <v>640</v>
      </c>
      <c r="AF90" s="462"/>
      <c r="AG90" s="683" t="str">
        <f ca="1">IF(C90="~380В",'Исходник '!$O$2,'Исходник '!$Q$2)</f>
        <v>-
-
-</v>
      </c>
      <c r="AH90" s="683"/>
      <c r="AI90" s="461">
        <f>V90</f>
        <v>960</v>
      </c>
      <c r="AJ90" s="462"/>
      <c r="AK90" s="683" t="str">
        <f ca="1">IF(C90="~380В",'Исходник '!$O$1,'Исходник '!$Q$1)</f>
        <v>+
+
+</v>
      </c>
      <c r="AL90" s="683"/>
      <c r="AM90" s="165">
        <v>80</v>
      </c>
      <c r="AN90" s="133" t="s">
        <v>919</v>
      </c>
      <c r="AO90" s="179" t="s">
        <v>927</v>
      </c>
      <c r="AP90" s="179" t="str">
        <f>IF(C90="~380В","раздвинь строчку","-")</f>
        <v>раздвинь строчку</v>
      </c>
    </row>
    <row r="91" spans="1:42" s="167" customFormat="1" ht="39.950000000000003" customHeight="1">
      <c r="A91" s="53">
        <f>A90+1</f>
        <v>60</v>
      </c>
      <c r="B91" s="430" t="s">
        <v>216</v>
      </c>
      <c r="C91" s="431" t="str">
        <f>IF(AN91="АВС","~380В","~220В")</f>
        <v>~380В</v>
      </c>
      <c r="D91" s="427" t="s">
        <v>464</v>
      </c>
      <c r="E91" s="683" t="s">
        <v>506</v>
      </c>
      <c r="F91" s="683"/>
      <c r="G91" s="683"/>
      <c r="H91" s="461" t="s">
        <v>507</v>
      </c>
      <c r="I91" s="746"/>
      <c r="J91" s="468"/>
      <c r="K91" s="683" t="s">
        <v>930</v>
      </c>
      <c r="L91" s="683"/>
      <c r="M91" s="683"/>
      <c r="N91" s="747">
        <f>AM91</f>
        <v>200</v>
      </c>
      <c r="O91" s="748"/>
      <c r="P91" s="749"/>
      <c r="Q91" s="747">
        <f>N91</f>
        <v>200</v>
      </c>
      <c r="R91" s="463"/>
      <c r="S91" s="462"/>
      <c r="T91" s="432">
        <v>1600</v>
      </c>
      <c r="U91" s="428" t="s">
        <v>930</v>
      </c>
      <c r="V91" s="431">
        <v>2400</v>
      </c>
      <c r="W91" s="750">
        <f>N91*2.55</f>
        <v>509.99999999999994</v>
      </c>
      <c r="X91" s="751"/>
      <c r="Y91" s="461" t="str">
        <f>IF(OR($AM91&lt;32,$AM91=32),"1-60","1-120")</f>
        <v>1-120</v>
      </c>
      <c r="Z91" s="462"/>
      <c r="AA91" s="683" t="s">
        <v>530</v>
      </c>
      <c r="AB91" s="683"/>
      <c r="AC91" s="461">
        <v>0.2</v>
      </c>
      <c r="AD91" s="462"/>
      <c r="AE91" s="461">
        <f>T91</f>
        <v>1600</v>
      </c>
      <c r="AF91" s="462"/>
      <c r="AG91" s="683" t="str">
        <f ca="1">IF(C91="~380В",'Исходник '!$O$2,'Исходник '!$Q$2)</f>
        <v>-
-
-</v>
      </c>
      <c r="AH91" s="683"/>
      <c r="AI91" s="461">
        <f>V91</f>
        <v>2400</v>
      </c>
      <c r="AJ91" s="462"/>
      <c r="AK91" s="683" t="str">
        <f ca="1">IF(C91="~380В",'Исходник '!$O$1,'Исходник '!$Q$1)</f>
        <v>+
+
+</v>
      </c>
      <c r="AL91" s="683"/>
      <c r="AM91" s="165">
        <v>200</v>
      </c>
      <c r="AN91" s="133" t="s">
        <v>919</v>
      </c>
      <c r="AO91" s="179" t="s">
        <v>927</v>
      </c>
      <c r="AP91" s="179" t="str">
        <f>IF(C91="~380В","раздвинь строчку","-")</f>
        <v>раздвинь строчку</v>
      </c>
    </row>
    <row r="92" spans="1:42" s="173" customFormat="1" ht="20.100000000000001" customHeight="1">
      <c r="A92" s="174" t="str">
        <f ca="1">'Протокол №503-4'!A101:S101</f>
        <v>РП-3</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6"/>
      <c r="AM92" s="177"/>
      <c r="AN92" s="177"/>
      <c r="AO92" s="178"/>
      <c r="AP92" s="178"/>
    </row>
    <row r="93" spans="1:42" s="167" customFormat="1" ht="20.100000000000001" customHeight="1">
      <c r="A93" s="53">
        <v>61</v>
      </c>
      <c r="B93" s="430" t="s">
        <v>404</v>
      </c>
      <c r="C93" s="431" t="str">
        <f t="shared" ref="C93:C99" si="24">IF(AN93="АВС","~380В","~220В")</f>
        <v>~220В</v>
      </c>
      <c r="D93" s="427" t="s">
        <v>468</v>
      </c>
      <c r="E93" s="683" t="s">
        <v>506</v>
      </c>
      <c r="F93" s="683"/>
      <c r="G93" s="683"/>
      <c r="H93" s="461" t="s">
        <v>511</v>
      </c>
      <c r="I93" s="746"/>
      <c r="J93" s="433" t="str">
        <f t="shared" ref="J93:J99" si="25">AO93</f>
        <v>С</v>
      </c>
      <c r="K93" s="683" t="s">
        <v>930</v>
      </c>
      <c r="L93" s="683"/>
      <c r="M93" s="683"/>
      <c r="N93" s="747">
        <f t="shared" ref="N93:N99" si="26">AM93</f>
        <v>10</v>
      </c>
      <c r="O93" s="748"/>
      <c r="P93" s="749"/>
      <c r="Q93" s="747">
        <f t="shared" ref="Q93:Q99" si="27">N93</f>
        <v>10</v>
      </c>
      <c r="R93" s="463"/>
      <c r="S93" s="462"/>
      <c r="T93" s="432">
        <f t="shared" ref="T93:T99" si="28">IF(AO93="В",N93*3,IF(AO93="С",N93*5,N93*10))</f>
        <v>50</v>
      </c>
      <c r="U93" s="428" t="s">
        <v>930</v>
      </c>
      <c r="V93" s="431">
        <f t="shared" ref="V93:V99" si="29">IF(AO93="В",N93*5,IF(AO93="С",N93*10,N93*20))</f>
        <v>100</v>
      </c>
      <c r="W93" s="750">
        <f t="shared" ref="W93:W99" si="30">N93*2.55</f>
        <v>25.5</v>
      </c>
      <c r="X93" s="751"/>
      <c r="Y93" s="461" t="str">
        <f t="shared" ref="Y93:Y99" si="31">IF(OR($AM93&lt;32,$AM93=32),"1-60","1-120")</f>
        <v>1-60</v>
      </c>
      <c r="Z93" s="462"/>
      <c r="AA93" s="752">
        <v>14</v>
      </c>
      <c r="AB93" s="753"/>
      <c r="AC93" s="461">
        <v>0.1</v>
      </c>
      <c r="AD93" s="462"/>
      <c r="AE93" s="461">
        <f t="shared" ref="AE93:AE99" si="32">T93</f>
        <v>50</v>
      </c>
      <c r="AF93" s="462"/>
      <c r="AG93" s="683" t="str">
        <f ca="1">IF(C93="~380В",'Исходник '!$O$2,'Исходник '!$Q$2)</f>
        <v>-</v>
      </c>
      <c r="AH93" s="683"/>
      <c r="AI93" s="461">
        <f t="shared" ref="AI93:AI99" si="33">V93</f>
        <v>100</v>
      </c>
      <c r="AJ93" s="462"/>
      <c r="AK93" s="683" t="str">
        <f ca="1">IF(C93="~380В",'Исходник '!$O$1,'Исходник '!$Q$1)</f>
        <v>+</v>
      </c>
      <c r="AL93" s="683"/>
      <c r="AM93" s="165">
        <v>10</v>
      </c>
      <c r="AN93" s="144" t="s">
        <v>926</v>
      </c>
      <c r="AO93" s="179" t="s">
        <v>927</v>
      </c>
      <c r="AP93" s="179" t="str">
        <f t="shared" ref="AP93:AP99" si="34">IF(C93="~380В","раздвинь строчку","-")</f>
        <v>-</v>
      </c>
    </row>
    <row r="94" spans="1:42" s="167" customFormat="1" ht="20.100000000000001" customHeight="1">
      <c r="A94" s="53">
        <f t="shared" ref="A94:A99" si="35">A93+1</f>
        <v>62</v>
      </c>
      <c r="B94" s="430" t="s">
        <v>512</v>
      </c>
      <c r="C94" s="431" t="str">
        <f t="shared" si="24"/>
        <v>~220В</v>
      </c>
      <c r="D94" s="427" t="s">
        <v>468</v>
      </c>
      <c r="E94" s="683" t="s">
        <v>506</v>
      </c>
      <c r="F94" s="683"/>
      <c r="G94" s="683"/>
      <c r="H94" s="461" t="s">
        <v>511</v>
      </c>
      <c r="I94" s="746"/>
      <c r="J94" s="433" t="str">
        <f t="shared" si="25"/>
        <v>С</v>
      </c>
      <c r="K94" s="683" t="s">
        <v>930</v>
      </c>
      <c r="L94" s="683"/>
      <c r="M94" s="683"/>
      <c r="N94" s="747">
        <f t="shared" si="26"/>
        <v>10</v>
      </c>
      <c r="O94" s="748"/>
      <c r="P94" s="749"/>
      <c r="Q94" s="747">
        <f t="shared" si="27"/>
        <v>10</v>
      </c>
      <c r="R94" s="463"/>
      <c r="S94" s="462"/>
      <c r="T94" s="432">
        <f t="shared" si="28"/>
        <v>50</v>
      </c>
      <c r="U94" s="428" t="s">
        <v>930</v>
      </c>
      <c r="V94" s="431">
        <f t="shared" si="29"/>
        <v>100</v>
      </c>
      <c r="W94" s="750">
        <f t="shared" si="30"/>
        <v>25.5</v>
      </c>
      <c r="X94" s="751"/>
      <c r="Y94" s="461" t="str">
        <f t="shared" si="31"/>
        <v>1-60</v>
      </c>
      <c r="Z94" s="462"/>
      <c r="AA94" s="752">
        <v>13</v>
      </c>
      <c r="AB94" s="753"/>
      <c r="AC94" s="461">
        <v>0.1</v>
      </c>
      <c r="AD94" s="462"/>
      <c r="AE94" s="461">
        <f t="shared" si="32"/>
        <v>50</v>
      </c>
      <c r="AF94" s="462"/>
      <c r="AG94" s="683" t="str">
        <f ca="1">IF(C94="~380В",'Исходник '!$O$2,'Исходник '!$Q$2)</f>
        <v>-</v>
      </c>
      <c r="AH94" s="683"/>
      <c r="AI94" s="461">
        <f t="shared" si="33"/>
        <v>100</v>
      </c>
      <c r="AJ94" s="462"/>
      <c r="AK94" s="683" t="str">
        <f ca="1">IF(C94="~380В",'Исходник '!$O$1,'Исходник '!$Q$1)</f>
        <v>+</v>
      </c>
      <c r="AL94" s="683"/>
      <c r="AM94" s="165">
        <v>10</v>
      </c>
      <c r="AN94" s="144" t="s">
        <v>920</v>
      </c>
      <c r="AO94" s="179" t="s">
        <v>927</v>
      </c>
      <c r="AP94" s="179" t="str">
        <f t="shared" si="34"/>
        <v>-</v>
      </c>
    </row>
    <row r="95" spans="1:42" s="167" customFormat="1" ht="20.100000000000001" customHeight="1">
      <c r="A95" s="53">
        <f t="shared" si="35"/>
        <v>63</v>
      </c>
      <c r="B95" s="430" t="s">
        <v>513</v>
      </c>
      <c r="C95" s="431" t="str">
        <f t="shared" si="24"/>
        <v>~220В</v>
      </c>
      <c r="D95" s="427" t="s">
        <v>468</v>
      </c>
      <c r="E95" s="683" t="s">
        <v>506</v>
      </c>
      <c r="F95" s="683"/>
      <c r="G95" s="683"/>
      <c r="H95" s="461" t="s">
        <v>511</v>
      </c>
      <c r="I95" s="746"/>
      <c r="J95" s="433" t="str">
        <f t="shared" si="25"/>
        <v>С</v>
      </c>
      <c r="K95" s="683" t="s">
        <v>930</v>
      </c>
      <c r="L95" s="683"/>
      <c r="M95" s="683"/>
      <c r="N95" s="747">
        <f t="shared" si="26"/>
        <v>10</v>
      </c>
      <c r="O95" s="748"/>
      <c r="P95" s="749"/>
      <c r="Q95" s="747">
        <f t="shared" si="27"/>
        <v>10</v>
      </c>
      <c r="R95" s="463"/>
      <c r="S95" s="462"/>
      <c r="T95" s="432">
        <f t="shared" si="28"/>
        <v>50</v>
      </c>
      <c r="U95" s="428" t="s">
        <v>930</v>
      </c>
      <c r="V95" s="431">
        <f t="shared" si="29"/>
        <v>100</v>
      </c>
      <c r="W95" s="750">
        <f t="shared" si="30"/>
        <v>25.5</v>
      </c>
      <c r="X95" s="751"/>
      <c r="Y95" s="461" t="str">
        <f t="shared" si="31"/>
        <v>1-60</v>
      </c>
      <c r="Z95" s="462"/>
      <c r="AA95" s="752">
        <v>12</v>
      </c>
      <c r="AB95" s="753"/>
      <c r="AC95" s="461">
        <v>0.1</v>
      </c>
      <c r="AD95" s="462"/>
      <c r="AE95" s="461">
        <f t="shared" si="32"/>
        <v>50</v>
      </c>
      <c r="AF95" s="462"/>
      <c r="AG95" s="683" t="str">
        <f ca="1">IF(C95="~380В",'Исходник '!$O$2,'Исходник '!$Q$2)</f>
        <v>-</v>
      </c>
      <c r="AH95" s="683"/>
      <c r="AI95" s="461">
        <f t="shared" si="33"/>
        <v>100</v>
      </c>
      <c r="AJ95" s="462"/>
      <c r="AK95" s="683" t="str">
        <f ca="1">IF(C95="~380В",'Исходник '!$O$1,'Исходник '!$Q$1)</f>
        <v>+</v>
      </c>
      <c r="AL95" s="683"/>
      <c r="AM95" s="165">
        <v>10</v>
      </c>
      <c r="AN95" s="144" t="s">
        <v>927</v>
      </c>
      <c r="AO95" s="179" t="s">
        <v>927</v>
      </c>
      <c r="AP95" s="179" t="str">
        <f t="shared" si="34"/>
        <v>-</v>
      </c>
    </row>
    <row r="96" spans="1:42" s="167" customFormat="1" ht="20.100000000000001" customHeight="1">
      <c r="A96" s="53">
        <f t="shared" si="35"/>
        <v>64</v>
      </c>
      <c r="B96" s="430" t="s">
        <v>405</v>
      </c>
      <c r="C96" s="431" t="str">
        <f t="shared" si="24"/>
        <v>~220В</v>
      </c>
      <c r="D96" s="427" t="s">
        <v>468</v>
      </c>
      <c r="E96" s="683" t="s">
        <v>506</v>
      </c>
      <c r="F96" s="683"/>
      <c r="G96" s="683"/>
      <c r="H96" s="461" t="s">
        <v>511</v>
      </c>
      <c r="I96" s="746"/>
      <c r="J96" s="433" t="str">
        <f t="shared" si="25"/>
        <v>С</v>
      </c>
      <c r="K96" s="683" t="s">
        <v>930</v>
      </c>
      <c r="L96" s="683"/>
      <c r="M96" s="683"/>
      <c r="N96" s="747">
        <f t="shared" si="26"/>
        <v>10</v>
      </c>
      <c r="O96" s="748"/>
      <c r="P96" s="749"/>
      <c r="Q96" s="747">
        <f t="shared" si="27"/>
        <v>10</v>
      </c>
      <c r="R96" s="463"/>
      <c r="S96" s="462"/>
      <c r="T96" s="432">
        <f t="shared" si="28"/>
        <v>50</v>
      </c>
      <c r="U96" s="428" t="s">
        <v>930</v>
      </c>
      <c r="V96" s="431">
        <f t="shared" si="29"/>
        <v>100</v>
      </c>
      <c r="W96" s="750">
        <f t="shared" si="30"/>
        <v>25.5</v>
      </c>
      <c r="X96" s="751"/>
      <c r="Y96" s="461" t="str">
        <f t="shared" si="31"/>
        <v>1-60</v>
      </c>
      <c r="Z96" s="462"/>
      <c r="AA96" s="752">
        <v>14</v>
      </c>
      <c r="AB96" s="753"/>
      <c r="AC96" s="461">
        <v>0.1</v>
      </c>
      <c r="AD96" s="462"/>
      <c r="AE96" s="461">
        <f t="shared" si="32"/>
        <v>50</v>
      </c>
      <c r="AF96" s="462"/>
      <c r="AG96" s="683" t="str">
        <f ca="1">IF(C96="~380В",'Исходник '!$O$2,'Исходник '!$Q$2)</f>
        <v>-</v>
      </c>
      <c r="AH96" s="683"/>
      <c r="AI96" s="461">
        <f t="shared" si="33"/>
        <v>100</v>
      </c>
      <c r="AJ96" s="462"/>
      <c r="AK96" s="683" t="str">
        <f ca="1">IF(C96="~380В",'Исходник '!$O$1,'Исходник '!$Q$1)</f>
        <v>+</v>
      </c>
      <c r="AL96" s="683"/>
      <c r="AM96" s="165">
        <v>10</v>
      </c>
      <c r="AN96" s="144" t="s">
        <v>926</v>
      </c>
      <c r="AO96" s="179" t="s">
        <v>927</v>
      </c>
      <c r="AP96" s="179" t="str">
        <f t="shared" si="34"/>
        <v>-</v>
      </c>
    </row>
    <row r="97" spans="1:42" s="167" customFormat="1" ht="20.100000000000001" customHeight="1">
      <c r="A97" s="53">
        <f t="shared" si="35"/>
        <v>65</v>
      </c>
      <c r="B97" s="430" t="s">
        <v>406</v>
      </c>
      <c r="C97" s="431" t="str">
        <f t="shared" si="24"/>
        <v>~220В</v>
      </c>
      <c r="D97" s="427" t="s">
        <v>468</v>
      </c>
      <c r="E97" s="683" t="s">
        <v>506</v>
      </c>
      <c r="F97" s="683"/>
      <c r="G97" s="683"/>
      <c r="H97" s="461" t="s">
        <v>511</v>
      </c>
      <c r="I97" s="746"/>
      <c r="J97" s="433" t="str">
        <f t="shared" si="25"/>
        <v>С</v>
      </c>
      <c r="K97" s="683" t="s">
        <v>930</v>
      </c>
      <c r="L97" s="683"/>
      <c r="M97" s="683"/>
      <c r="N97" s="747">
        <f t="shared" si="26"/>
        <v>10</v>
      </c>
      <c r="O97" s="748"/>
      <c r="P97" s="749"/>
      <c r="Q97" s="747">
        <f t="shared" si="27"/>
        <v>10</v>
      </c>
      <c r="R97" s="463"/>
      <c r="S97" s="462"/>
      <c r="T97" s="432">
        <f t="shared" si="28"/>
        <v>50</v>
      </c>
      <c r="U97" s="428" t="s">
        <v>930</v>
      </c>
      <c r="V97" s="431">
        <f t="shared" si="29"/>
        <v>100</v>
      </c>
      <c r="W97" s="750">
        <f t="shared" si="30"/>
        <v>25.5</v>
      </c>
      <c r="X97" s="751"/>
      <c r="Y97" s="461" t="str">
        <f t="shared" si="31"/>
        <v>1-60</v>
      </c>
      <c r="Z97" s="462"/>
      <c r="AA97" s="752">
        <v>13</v>
      </c>
      <c r="AB97" s="753"/>
      <c r="AC97" s="461">
        <v>0.1</v>
      </c>
      <c r="AD97" s="462"/>
      <c r="AE97" s="461">
        <f t="shared" si="32"/>
        <v>50</v>
      </c>
      <c r="AF97" s="462"/>
      <c r="AG97" s="683" t="str">
        <f ca="1">IF(C97="~380В",'Исходник '!$O$2,'Исходник '!$Q$2)</f>
        <v>-</v>
      </c>
      <c r="AH97" s="683"/>
      <c r="AI97" s="461">
        <f t="shared" si="33"/>
        <v>100</v>
      </c>
      <c r="AJ97" s="462"/>
      <c r="AK97" s="683" t="str">
        <f ca="1">IF(C97="~380В",'Исходник '!$O$1,'Исходник '!$Q$1)</f>
        <v>+</v>
      </c>
      <c r="AL97" s="683"/>
      <c r="AM97" s="165">
        <v>10</v>
      </c>
      <c r="AN97" s="144" t="s">
        <v>920</v>
      </c>
      <c r="AO97" s="179" t="s">
        <v>927</v>
      </c>
      <c r="AP97" s="179" t="str">
        <f t="shared" si="34"/>
        <v>-</v>
      </c>
    </row>
    <row r="98" spans="1:42" s="167" customFormat="1" ht="20.100000000000001" customHeight="1">
      <c r="A98" s="53">
        <f t="shared" si="35"/>
        <v>66</v>
      </c>
      <c r="B98" s="430" t="s">
        <v>407</v>
      </c>
      <c r="C98" s="431" t="str">
        <f t="shared" si="24"/>
        <v>~220В</v>
      </c>
      <c r="D98" s="427" t="s">
        <v>468</v>
      </c>
      <c r="E98" s="683" t="s">
        <v>506</v>
      </c>
      <c r="F98" s="683"/>
      <c r="G98" s="683"/>
      <c r="H98" s="461" t="s">
        <v>511</v>
      </c>
      <c r="I98" s="746"/>
      <c r="J98" s="433" t="str">
        <f t="shared" si="25"/>
        <v>С</v>
      </c>
      <c r="K98" s="683" t="s">
        <v>930</v>
      </c>
      <c r="L98" s="683"/>
      <c r="M98" s="683"/>
      <c r="N98" s="747">
        <f t="shared" si="26"/>
        <v>10</v>
      </c>
      <c r="O98" s="748"/>
      <c r="P98" s="749"/>
      <c r="Q98" s="747">
        <f t="shared" si="27"/>
        <v>10</v>
      </c>
      <c r="R98" s="463"/>
      <c r="S98" s="462"/>
      <c r="T98" s="432">
        <f t="shared" si="28"/>
        <v>50</v>
      </c>
      <c r="U98" s="428" t="s">
        <v>930</v>
      </c>
      <c r="V98" s="431">
        <f t="shared" si="29"/>
        <v>100</v>
      </c>
      <c r="W98" s="750">
        <f t="shared" si="30"/>
        <v>25.5</v>
      </c>
      <c r="X98" s="751"/>
      <c r="Y98" s="461" t="str">
        <f t="shared" si="31"/>
        <v>1-60</v>
      </c>
      <c r="Z98" s="462"/>
      <c r="AA98" s="752">
        <v>12</v>
      </c>
      <c r="AB98" s="753"/>
      <c r="AC98" s="461">
        <v>0.1</v>
      </c>
      <c r="AD98" s="462"/>
      <c r="AE98" s="461">
        <f t="shared" si="32"/>
        <v>50</v>
      </c>
      <c r="AF98" s="462"/>
      <c r="AG98" s="683" t="str">
        <f ca="1">IF(C98="~380В",'Исходник '!$O$2,'Исходник '!$Q$2)</f>
        <v>-</v>
      </c>
      <c r="AH98" s="683"/>
      <c r="AI98" s="461">
        <f t="shared" si="33"/>
        <v>100</v>
      </c>
      <c r="AJ98" s="462"/>
      <c r="AK98" s="683" t="str">
        <f ca="1">IF(C98="~380В",'Исходник '!$O$1,'Исходник '!$Q$1)</f>
        <v>+</v>
      </c>
      <c r="AL98" s="683"/>
      <c r="AM98" s="165">
        <v>10</v>
      </c>
      <c r="AN98" s="144" t="s">
        <v>927</v>
      </c>
      <c r="AO98" s="179" t="s">
        <v>927</v>
      </c>
      <c r="AP98" s="179" t="str">
        <f t="shared" si="34"/>
        <v>-</v>
      </c>
    </row>
    <row r="99" spans="1:42" s="167" customFormat="1" ht="20.100000000000001" customHeight="1">
      <c r="A99" s="53">
        <f t="shared" si="35"/>
        <v>67</v>
      </c>
      <c r="B99" s="430" t="s">
        <v>514</v>
      </c>
      <c r="C99" s="431" t="str">
        <f t="shared" si="24"/>
        <v>~220В</v>
      </c>
      <c r="D99" s="427" t="s">
        <v>468</v>
      </c>
      <c r="E99" s="683" t="s">
        <v>506</v>
      </c>
      <c r="F99" s="683"/>
      <c r="G99" s="683"/>
      <c r="H99" s="461" t="s">
        <v>511</v>
      </c>
      <c r="I99" s="746"/>
      <c r="J99" s="433" t="str">
        <f t="shared" si="25"/>
        <v>С</v>
      </c>
      <c r="K99" s="683" t="s">
        <v>930</v>
      </c>
      <c r="L99" s="683"/>
      <c r="M99" s="683"/>
      <c r="N99" s="747">
        <f t="shared" si="26"/>
        <v>10</v>
      </c>
      <c r="O99" s="748"/>
      <c r="P99" s="749"/>
      <c r="Q99" s="747">
        <f t="shared" si="27"/>
        <v>10</v>
      </c>
      <c r="R99" s="463"/>
      <c r="S99" s="462"/>
      <c r="T99" s="432">
        <f t="shared" si="28"/>
        <v>50</v>
      </c>
      <c r="U99" s="428" t="s">
        <v>930</v>
      </c>
      <c r="V99" s="431">
        <f t="shared" si="29"/>
        <v>100</v>
      </c>
      <c r="W99" s="750">
        <f t="shared" si="30"/>
        <v>25.5</v>
      </c>
      <c r="X99" s="751"/>
      <c r="Y99" s="461" t="str">
        <f t="shared" si="31"/>
        <v>1-60</v>
      </c>
      <c r="Z99" s="462"/>
      <c r="AA99" s="752">
        <v>15</v>
      </c>
      <c r="AB99" s="753"/>
      <c r="AC99" s="461">
        <v>0.1</v>
      </c>
      <c r="AD99" s="462"/>
      <c r="AE99" s="461">
        <f t="shared" si="32"/>
        <v>50</v>
      </c>
      <c r="AF99" s="462"/>
      <c r="AG99" s="683" t="str">
        <f ca="1">IF(C99="~380В",'Исходник '!$O$2,'Исходник '!$Q$2)</f>
        <v>-</v>
      </c>
      <c r="AH99" s="683"/>
      <c r="AI99" s="461">
        <f t="shared" si="33"/>
        <v>100</v>
      </c>
      <c r="AJ99" s="462"/>
      <c r="AK99" s="683" t="str">
        <f ca="1">IF(C99="~380В",'Исходник '!$O$1,'Исходник '!$Q$1)</f>
        <v>+</v>
      </c>
      <c r="AL99" s="683"/>
      <c r="AM99" s="165">
        <v>10</v>
      </c>
      <c r="AN99" s="144" t="s">
        <v>926</v>
      </c>
      <c r="AO99" s="179" t="s">
        <v>927</v>
      </c>
      <c r="AP99" s="179" t="str">
        <f t="shared" si="34"/>
        <v>-</v>
      </c>
    </row>
    <row r="100" spans="1:42" s="173" customFormat="1" ht="15.75" customHeight="1">
      <c r="A100" s="174" t="str">
        <f ca="1">'Протокол №503-4'!A116:S116</f>
        <v>РП-4/5</v>
      </c>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6"/>
      <c r="AM100" s="177"/>
      <c r="AN100" s="177"/>
      <c r="AO100" s="178"/>
      <c r="AP100" s="178"/>
    </row>
    <row r="101" spans="1:42" s="167" customFormat="1" ht="42" customHeight="1">
      <c r="A101" s="53">
        <v>68</v>
      </c>
      <c r="B101" s="369" t="s">
        <v>240</v>
      </c>
      <c r="C101" s="431" t="str">
        <f t="shared" ref="C101:C137" si="36">IF(AN101="АВС","~380В","~220В")</f>
        <v>~380В</v>
      </c>
      <c r="D101" s="427" t="s">
        <v>468</v>
      </c>
      <c r="E101" s="683" t="s">
        <v>506</v>
      </c>
      <c r="F101" s="683"/>
      <c r="G101" s="683"/>
      <c r="H101" s="461" t="s">
        <v>511</v>
      </c>
      <c r="I101" s="746"/>
      <c r="J101" s="433" t="str">
        <f t="shared" ref="J101:J137" si="37">AO101</f>
        <v>D</v>
      </c>
      <c r="K101" s="683" t="s">
        <v>930</v>
      </c>
      <c r="L101" s="683"/>
      <c r="M101" s="683"/>
      <c r="N101" s="747">
        <f t="shared" ref="N101:N137" si="38">AM101</f>
        <v>25</v>
      </c>
      <c r="O101" s="748"/>
      <c r="P101" s="749"/>
      <c r="Q101" s="747">
        <f t="shared" ref="Q101:Q137" si="39">N101</f>
        <v>25</v>
      </c>
      <c r="R101" s="463"/>
      <c r="S101" s="462"/>
      <c r="T101" s="432">
        <f t="shared" ref="T101:T137" si="40">IF(AO101="В",N101*3,IF(AO101="С",N101*5,N101*10))</f>
        <v>250</v>
      </c>
      <c r="U101" s="428" t="s">
        <v>930</v>
      </c>
      <c r="V101" s="431">
        <f t="shared" ref="V101:V137" si="41">IF(AO101="В",N101*5,IF(AO101="С",N101*10,N101*20))</f>
        <v>500</v>
      </c>
      <c r="W101" s="750">
        <f t="shared" ref="W101:W137" si="42">N101*2.55</f>
        <v>63.749999999999993</v>
      </c>
      <c r="X101" s="751"/>
      <c r="Y101" s="461" t="str">
        <f t="shared" ref="Y101:Y137" si="43">IF(OR($AM101&lt;32,$AM101=32),"1-60","1-120")</f>
        <v>1-60</v>
      </c>
      <c r="Z101" s="462"/>
      <c r="AA101" s="461" t="s">
        <v>523</v>
      </c>
      <c r="AB101" s="753"/>
      <c r="AC101" s="461">
        <v>0.1</v>
      </c>
      <c r="AD101" s="462"/>
      <c r="AE101" s="461">
        <f t="shared" ref="AE101:AE137" si="44">T101</f>
        <v>250</v>
      </c>
      <c r="AF101" s="462"/>
      <c r="AG101" s="683" t="str">
        <f ca="1">IF(C101="~380В",'Исходник '!$O$2,'Исходник '!$Q$2)</f>
        <v>-
-
-</v>
      </c>
      <c r="AH101" s="683"/>
      <c r="AI101" s="461">
        <f t="shared" ref="AI101:AI137" si="45">V101</f>
        <v>500</v>
      </c>
      <c r="AJ101" s="462"/>
      <c r="AK101" s="683" t="str">
        <f ca="1">IF(C101="~380В",'Исходник '!$O$1,'Исходник '!$Q$1)</f>
        <v>+
+
+</v>
      </c>
      <c r="AL101" s="683"/>
      <c r="AM101" s="165">
        <v>25</v>
      </c>
      <c r="AN101" s="133" t="s">
        <v>919</v>
      </c>
      <c r="AO101" s="179" t="s">
        <v>933</v>
      </c>
      <c r="AP101" s="179" t="str">
        <f t="shared" ref="AP101:AP137" si="46">IF(C101="~380В","раздвинь строчку","-")</f>
        <v>раздвинь строчку</v>
      </c>
    </row>
    <row r="102" spans="1:42" s="167" customFormat="1" ht="20.100000000000001" customHeight="1">
      <c r="A102" s="53">
        <f t="shared" ref="A102:A137" si="47">A101+1</f>
        <v>69</v>
      </c>
      <c r="B102" s="369" t="s">
        <v>241</v>
      </c>
      <c r="C102" s="431" t="str">
        <f t="shared" si="36"/>
        <v>~220В</v>
      </c>
      <c r="D102" s="427" t="s">
        <v>468</v>
      </c>
      <c r="E102" s="683" t="s">
        <v>506</v>
      </c>
      <c r="F102" s="683"/>
      <c r="G102" s="683"/>
      <c r="H102" s="461" t="s">
        <v>511</v>
      </c>
      <c r="I102" s="746"/>
      <c r="J102" s="433" t="str">
        <f t="shared" si="37"/>
        <v>С</v>
      </c>
      <c r="K102" s="683" t="s">
        <v>930</v>
      </c>
      <c r="L102" s="683"/>
      <c r="M102" s="683"/>
      <c r="N102" s="747">
        <f t="shared" si="38"/>
        <v>10</v>
      </c>
      <c r="O102" s="748"/>
      <c r="P102" s="749"/>
      <c r="Q102" s="747">
        <f t="shared" si="39"/>
        <v>10</v>
      </c>
      <c r="R102" s="463"/>
      <c r="S102" s="462"/>
      <c r="T102" s="432">
        <f t="shared" si="40"/>
        <v>50</v>
      </c>
      <c r="U102" s="428" t="s">
        <v>930</v>
      </c>
      <c r="V102" s="431">
        <f t="shared" si="41"/>
        <v>100</v>
      </c>
      <c r="W102" s="750">
        <f t="shared" si="42"/>
        <v>25.5</v>
      </c>
      <c r="X102" s="751"/>
      <c r="Y102" s="461" t="str">
        <f t="shared" si="43"/>
        <v>1-60</v>
      </c>
      <c r="Z102" s="462"/>
      <c r="AA102" s="752">
        <v>14</v>
      </c>
      <c r="AB102" s="753"/>
      <c r="AC102" s="461">
        <v>0.1</v>
      </c>
      <c r="AD102" s="462"/>
      <c r="AE102" s="461">
        <f t="shared" si="44"/>
        <v>50</v>
      </c>
      <c r="AF102" s="462"/>
      <c r="AG102" s="683" t="str">
        <f ca="1">IF(C102="~380В",'Исходник '!$O$2,'Исходник '!$Q$2)</f>
        <v>-</v>
      </c>
      <c r="AH102" s="683"/>
      <c r="AI102" s="461">
        <f t="shared" si="45"/>
        <v>100</v>
      </c>
      <c r="AJ102" s="462"/>
      <c r="AK102" s="683" t="str">
        <f ca="1">IF(C102="~380В",'Исходник '!$O$1,'Исходник '!$Q$1)</f>
        <v>+</v>
      </c>
      <c r="AL102" s="683"/>
      <c r="AM102" s="165">
        <v>10</v>
      </c>
      <c r="AN102" s="133" t="s">
        <v>926</v>
      </c>
      <c r="AO102" s="179" t="s">
        <v>927</v>
      </c>
      <c r="AP102" s="179" t="str">
        <f t="shared" si="46"/>
        <v>-</v>
      </c>
    </row>
    <row r="103" spans="1:42" s="167" customFormat="1" ht="20.100000000000001" customHeight="1">
      <c r="A103" s="53">
        <f t="shared" si="47"/>
        <v>70</v>
      </c>
      <c r="B103" s="369" t="s">
        <v>242</v>
      </c>
      <c r="C103" s="431" t="str">
        <f t="shared" si="36"/>
        <v>~220В</v>
      </c>
      <c r="D103" s="427" t="s">
        <v>468</v>
      </c>
      <c r="E103" s="683" t="s">
        <v>506</v>
      </c>
      <c r="F103" s="683"/>
      <c r="G103" s="683"/>
      <c r="H103" s="461" t="s">
        <v>511</v>
      </c>
      <c r="I103" s="746"/>
      <c r="J103" s="433" t="str">
        <f t="shared" si="37"/>
        <v>С</v>
      </c>
      <c r="K103" s="683" t="s">
        <v>930</v>
      </c>
      <c r="L103" s="683"/>
      <c r="M103" s="683"/>
      <c r="N103" s="747">
        <f t="shared" si="38"/>
        <v>10</v>
      </c>
      <c r="O103" s="748"/>
      <c r="P103" s="749"/>
      <c r="Q103" s="747">
        <f t="shared" si="39"/>
        <v>10</v>
      </c>
      <c r="R103" s="463"/>
      <c r="S103" s="462"/>
      <c r="T103" s="432">
        <f t="shared" si="40"/>
        <v>50</v>
      </c>
      <c r="U103" s="428" t="s">
        <v>930</v>
      </c>
      <c r="V103" s="431">
        <f t="shared" si="41"/>
        <v>100</v>
      </c>
      <c r="W103" s="750">
        <f t="shared" si="42"/>
        <v>25.5</v>
      </c>
      <c r="X103" s="751"/>
      <c r="Y103" s="461" t="str">
        <f t="shared" si="43"/>
        <v>1-60</v>
      </c>
      <c r="Z103" s="462"/>
      <c r="AA103" s="752">
        <v>12</v>
      </c>
      <c r="AB103" s="753"/>
      <c r="AC103" s="461">
        <v>0.1</v>
      </c>
      <c r="AD103" s="462"/>
      <c r="AE103" s="461">
        <f t="shared" si="44"/>
        <v>50</v>
      </c>
      <c r="AF103" s="462"/>
      <c r="AG103" s="683" t="str">
        <f ca="1">IF(C103="~380В",'Исходник '!$O$2,'Исходник '!$Q$2)</f>
        <v>-</v>
      </c>
      <c r="AH103" s="683"/>
      <c r="AI103" s="461">
        <f t="shared" si="45"/>
        <v>100</v>
      </c>
      <c r="AJ103" s="462"/>
      <c r="AK103" s="683" t="str">
        <f ca="1">IF(C103="~380В",'Исходник '!$O$1,'Исходник '!$Q$1)</f>
        <v>+</v>
      </c>
      <c r="AL103" s="683"/>
      <c r="AM103" s="165">
        <v>10</v>
      </c>
      <c r="AN103" s="133" t="s">
        <v>926</v>
      </c>
      <c r="AO103" s="179" t="s">
        <v>927</v>
      </c>
      <c r="AP103" s="179" t="str">
        <f t="shared" si="46"/>
        <v>-</v>
      </c>
    </row>
    <row r="104" spans="1:42" s="167" customFormat="1" ht="20.100000000000001" customHeight="1">
      <c r="A104" s="53">
        <f t="shared" si="47"/>
        <v>71</v>
      </c>
      <c r="B104" s="369" t="s">
        <v>243</v>
      </c>
      <c r="C104" s="431" t="str">
        <f t="shared" si="36"/>
        <v>~220В</v>
      </c>
      <c r="D104" s="427" t="s">
        <v>468</v>
      </c>
      <c r="E104" s="683" t="s">
        <v>506</v>
      </c>
      <c r="F104" s="683"/>
      <c r="G104" s="683"/>
      <c r="H104" s="461" t="s">
        <v>511</v>
      </c>
      <c r="I104" s="746"/>
      <c r="J104" s="433" t="str">
        <f t="shared" si="37"/>
        <v>С</v>
      </c>
      <c r="K104" s="683" t="s">
        <v>930</v>
      </c>
      <c r="L104" s="683"/>
      <c r="M104" s="683"/>
      <c r="N104" s="747">
        <f t="shared" si="38"/>
        <v>10</v>
      </c>
      <c r="O104" s="748"/>
      <c r="P104" s="749"/>
      <c r="Q104" s="747">
        <f t="shared" si="39"/>
        <v>10</v>
      </c>
      <c r="R104" s="463"/>
      <c r="S104" s="462"/>
      <c r="T104" s="432">
        <f t="shared" si="40"/>
        <v>50</v>
      </c>
      <c r="U104" s="428" t="s">
        <v>930</v>
      </c>
      <c r="V104" s="431">
        <f t="shared" si="41"/>
        <v>100</v>
      </c>
      <c r="W104" s="750">
        <f t="shared" si="42"/>
        <v>25.5</v>
      </c>
      <c r="X104" s="751"/>
      <c r="Y104" s="461" t="str">
        <f t="shared" si="43"/>
        <v>1-60</v>
      </c>
      <c r="Z104" s="462"/>
      <c r="AA104" s="752">
        <v>13</v>
      </c>
      <c r="AB104" s="753"/>
      <c r="AC104" s="461">
        <v>0.1</v>
      </c>
      <c r="AD104" s="462"/>
      <c r="AE104" s="461">
        <f t="shared" si="44"/>
        <v>50</v>
      </c>
      <c r="AF104" s="462"/>
      <c r="AG104" s="683" t="str">
        <f ca="1">IF(C104="~380В",'Исходник '!$O$2,'Исходник '!$Q$2)</f>
        <v>-</v>
      </c>
      <c r="AH104" s="683"/>
      <c r="AI104" s="461">
        <f t="shared" si="45"/>
        <v>100</v>
      </c>
      <c r="AJ104" s="462"/>
      <c r="AK104" s="683" t="str">
        <f ca="1">IF(C104="~380В",'Исходник '!$O$1,'Исходник '!$Q$1)</f>
        <v>+</v>
      </c>
      <c r="AL104" s="683"/>
      <c r="AM104" s="165">
        <v>10</v>
      </c>
      <c r="AN104" s="133" t="s">
        <v>926</v>
      </c>
      <c r="AO104" s="179" t="s">
        <v>927</v>
      </c>
      <c r="AP104" s="179" t="str">
        <f t="shared" si="46"/>
        <v>-</v>
      </c>
    </row>
    <row r="105" spans="1:42" s="167" customFormat="1" ht="20.100000000000001" customHeight="1">
      <c r="A105" s="53">
        <f t="shared" si="47"/>
        <v>72</v>
      </c>
      <c r="B105" s="369" t="s">
        <v>244</v>
      </c>
      <c r="C105" s="431" t="str">
        <f t="shared" si="36"/>
        <v>~220В</v>
      </c>
      <c r="D105" s="427" t="s">
        <v>468</v>
      </c>
      <c r="E105" s="683" t="s">
        <v>506</v>
      </c>
      <c r="F105" s="683"/>
      <c r="G105" s="683"/>
      <c r="H105" s="461" t="s">
        <v>511</v>
      </c>
      <c r="I105" s="746"/>
      <c r="J105" s="433" t="str">
        <f t="shared" si="37"/>
        <v>С</v>
      </c>
      <c r="K105" s="683" t="s">
        <v>930</v>
      </c>
      <c r="L105" s="683"/>
      <c r="M105" s="683"/>
      <c r="N105" s="747">
        <f t="shared" si="38"/>
        <v>16</v>
      </c>
      <c r="O105" s="748"/>
      <c r="P105" s="749"/>
      <c r="Q105" s="747">
        <f t="shared" si="39"/>
        <v>16</v>
      </c>
      <c r="R105" s="463"/>
      <c r="S105" s="462"/>
      <c r="T105" s="432">
        <f t="shared" si="40"/>
        <v>80</v>
      </c>
      <c r="U105" s="428" t="s">
        <v>930</v>
      </c>
      <c r="V105" s="431">
        <f t="shared" si="41"/>
        <v>160</v>
      </c>
      <c r="W105" s="750">
        <f t="shared" si="42"/>
        <v>40.799999999999997</v>
      </c>
      <c r="X105" s="751"/>
      <c r="Y105" s="461" t="str">
        <f t="shared" si="43"/>
        <v>1-60</v>
      </c>
      <c r="Z105" s="462"/>
      <c r="AA105" s="752">
        <v>12</v>
      </c>
      <c r="AB105" s="753"/>
      <c r="AC105" s="461">
        <v>0.1</v>
      </c>
      <c r="AD105" s="462"/>
      <c r="AE105" s="461">
        <f t="shared" si="44"/>
        <v>80</v>
      </c>
      <c r="AF105" s="462"/>
      <c r="AG105" s="683" t="str">
        <f ca="1">IF(C105="~380В",'Исходник '!$O$2,'Исходник '!$Q$2)</f>
        <v>-</v>
      </c>
      <c r="AH105" s="683"/>
      <c r="AI105" s="461">
        <f t="shared" si="45"/>
        <v>160</v>
      </c>
      <c r="AJ105" s="462"/>
      <c r="AK105" s="683" t="str">
        <f ca="1">IF(C105="~380В",'Исходник '!$O$1,'Исходник '!$Q$1)</f>
        <v>+</v>
      </c>
      <c r="AL105" s="683"/>
      <c r="AM105" s="165">
        <v>16</v>
      </c>
      <c r="AN105" s="133" t="s">
        <v>926</v>
      </c>
      <c r="AO105" s="179" t="s">
        <v>927</v>
      </c>
      <c r="AP105" s="179" t="str">
        <f t="shared" si="46"/>
        <v>-</v>
      </c>
    </row>
    <row r="106" spans="1:42" s="167" customFormat="1" ht="20.100000000000001" customHeight="1">
      <c r="A106" s="53">
        <f t="shared" si="47"/>
        <v>73</v>
      </c>
      <c r="B106" s="369" t="s">
        <v>245</v>
      </c>
      <c r="C106" s="431" t="str">
        <f t="shared" si="36"/>
        <v>~220В</v>
      </c>
      <c r="D106" s="427" t="s">
        <v>468</v>
      </c>
      <c r="E106" s="683" t="s">
        <v>506</v>
      </c>
      <c r="F106" s="683"/>
      <c r="G106" s="683"/>
      <c r="H106" s="461" t="s">
        <v>511</v>
      </c>
      <c r="I106" s="746"/>
      <c r="J106" s="433" t="str">
        <f t="shared" si="37"/>
        <v>С</v>
      </c>
      <c r="K106" s="683" t="s">
        <v>930</v>
      </c>
      <c r="L106" s="683"/>
      <c r="M106" s="683"/>
      <c r="N106" s="747">
        <f t="shared" si="38"/>
        <v>10</v>
      </c>
      <c r="O106" s="748"/>
      <c r="P106" s="749"/>
      <c r="Q106" s="747">
        <f t="shared" si="39"/>
        <v>10</v>
      </c>
      <c r="R106" s="463"/>
      <c r="S106" s="462"/>
      <c r="T106" s="432">
        <f t="shared" si="40"/>
        <v>50</v>
      </c>
      <c r="U106" s="428" t="s">
        <v>930</v>
      </c>
      <c r="V106" s="431">
        <f t="shared" si="41"/>
        <v>100</v>
      </c>
      <c r="W106" s="750">
        <f t="shared" si="42"/>
        <v>25.5</v>
      </c>
      <c r="X106" s="751"/>
      <c r="Y106" s="461" t="str">
        <f t="shared" si="43"/>
        <v>1-60</v>
      </c>
      <c r="Z106" s="462"/>
      <c r="AA106" s="752">
        <v>11</v>
      </c>
      <c r="AB106" s="753"/>
      <c r="AC106" s="461">
        <v>0.1</v>
      </c>
      <c r="AD106" s="462"/>
      <c r="AE106" s="461">
        <f t="shared" si="44"/>
        <v>50</v>
      </c>
      <c r="AF106" s="462"/>
      <c r="AG106" s="683" t="str">
        <f ca="1">IF(C106="~380В",'Исходник '!$O$2,'Исходник '!$Q$2)</f>
        <v>-</v>
      </c>
      <c r="AH106" s="683"/>
      <c r="AI106" s="461">
        <f t="shared" si="45"/>
        <v>100</v>
      </c>
      <c r="AJ106" s="462"/>
      <c r="AK106" s="683" t="str">
        <f ca="1">IF(C106="~380В",'Исходник '!$O$1,'Исходник '!$Q$1)</f>
        <v>+</v>
      </c>
      <c r="AL106" s="683"/>
      <c r="AM106" s="165">
        <v>10</v>
      </c>
      <c r="AN106" s="133" t="s">
        <v>926</v>
      </c>
      <c r="AO106" s="179" t="s">
        <v>927</v>
      </c>
      <c r="AP106" s="179" t="str">
        <f t="shared" si="46"/>
        <v>-</v>
      </c>
    </row>
    <row r="107" spans="1:42" s="167" customFormat="1" ht="20.100000000000001" customHeight="1">
      <c r="A107" s="53">
        <f t="shared" si="47"/>
        <v>74</v>
      </c>
      <c r="B107" s="369" t="s">
        <v>246</v>
      </c>
      <c r="C107" s="431" t="str">
        <f t="shared" si="36"/>
        <v>~220В</v>
      </c>
      <c r="D107" s="427" t="s">
        <v>468</v>
      </c>
      <c r="E107" s="683" t="s">
        <v>506</v>
      </c>
      <c r="F107" s="683"/>
      <c r="G107" s="683"/>
      <c r="H107" s="461" t="s">
        <v>511</v>
      </c>
      <c r="I107" s="746"/>
      <c r="J107" s="433" t="str">
        <f t="shared" si="37"/>
        <v>С</v>
      </c>
      <c r="K107" s="683" t="s">
        <v>930</v>
      </c>
      <c r="L107" s="683"/>
      <c r="M107" s="683"/>
      <c r="N107" s="747">
        <f t="shared" si="38"/>
        <v>10</v>
      </c>
      <c r="O107" s="748"/>
      <c r="P107" s="749"/>
      <c r="Q107" s="747">
        <f t="shared" si="39"/>
        <v>10</v>
      </c>
      <c r="R107" s="463"/>
      <c r="S107" s="462"/>
      <c r="T107" s="432">
        <f t="shared" si="40"/>
        <v>50</v>
      </c>
      <c r="U107" s="428" t="s">
        <v>930</v>
      </c>
      <c r="V107" s="431">
        <f t="shared" si="41"/>
        <v>100</v>
      </c>
      <c r="W107" s="750">
        <f t="shared" si="42"/>
        <v>25.5</v>
      </c>
      <c r="X107" s="751"/>
      <c r="Y107" s="461" t="str">
        <f t="shared" si="43"/>
        <v>1-60</v>
      </c>
      <c r="Z107" s="462"/>
      <c r="AA107" s="752">
        <v>13</v>
      </c>
      <c r="AB107" s="753"/>
      <c r="AC107" s="461">
        <v>0.1</v>
      </c>
      <c r="AD107" s="462"/>
      <c r="AE107" s="461">
        <f t="shared" si="44"/>
        <v>50</v>
      </c>
      <c r="AF107" s="462"/>
      <c r="AG107" s="683" t="str">
        <f ca="1">IF(C107="~380В",'Исходник '!$O$2,'Исходник '!$Q$2)</f>
        <v>-</v>
      </c>
      <c r="AH107" s="683"/>
      <c r="AI107" s="461">
        <f t="shared" si="45"/>
        <v>100</v>
      </c>
      <c r="AJ107" s="462"/>
      <c r="AK107" s="683" t="str">
        <f ca="1">IF(C107="~380В",'Исходник '!$O$1,'Исходник '!$Q$1)</f>
        <v>+</v>
      </c>
      <c r="AL107" s="683"/>
      <c r="AM107" s="165">
        <v>10</v>
      </c>
      <c r="AN107" s="133" t="s">
        <v>926</v>
      </c>
      <c r="AO107" s="179" t="s">
        <v>927</v>
      </c>
      <c r="AP107" s="179" t="str">
        <f t="shared" si="46"/>
        <v>-</v>
      </c>
    </row>
    <row r="108" spans="1:42" s="167" customFormat="1" ht="20.100000000000001" customHeight="1">
      <c r="A108" s="53">
        <f t="shared" si="47"/>
        <v>75</v>
      </c>
      <c r="B108" s="369" t="s">
        <v>247</v>
      </c>
      <c r="C108" s="431" t="str">
        <f t="shared" si="36"/>
        <v>~220В</v>
      </c>
      <c r="D108" s="427" t="s">
        <v>468</v>
      </c>
      <c r="E108" s="683" t="s">
        <v>506</v>
      </c>
      <c r="F108" s="683"/>
      <c r="G108" s="683"/>
      <c r="H108" s="461" t="s">
        <v>511</v>
      </c>
      <c r="I108" s="746"/>
      <c r="J108" s="433" t="str">
        <f t="shared" si="37"/>
        <v>С</v>
      </c>
      <c r="K108" s="683" t="s">
        <v>930</v>
      </c>
      <c r="L108" s="683"/>
      <c r="M108" s="683"/>
      <c r="N108" s="747">
        <f t="shared" si="38"/>
        <v>10</v>
      </c>
      <c r="O108" s="748"/>
      <c r="P108" s="749"/>
      <c r="Q108" s="747">
        <f t="shared" si="39"/>
        <v>10</v>
      </c>
      <c r="R108" s="463"/>
      <c r="S108" s="462"/>
      <c r="T108" s="432">
        <f t="shared" si="40"/>
        <v>50</v>
      </c>
      <c r="U108" s="428" t="s">
        <v>930</v>
      </c>
      <c r="V108" s="431">
        <f t="shared" si="41"/>
        <v>100</v>
      </c>
      <c r="W108" s="750">
        <f t="shared" si="42"/>
        <v>25.5</v>
      </c>
      <c r="X108" s="751"/>
      <c r="Y108" s="461" t="str">
        <f t="shared" si="43"/>
        <v>1-60</v>
      </c>
      <c r="Z108" s="462"/>
      <c r="AA108" s="752">
        <v>15</v>
      </c>
      <c r="AB108" s="753"/>
      <c r="AC108" s="461">
        <v>0.1</v>
      </c>
      <c r="AD108" s="462"/>
      <c r="AE108" s="461">
        <f t="shared" si="44"/>
        <v>50</v>
      </c>
      <c r="AF108" s="462"/>
      <c r="AG108" s="683" t="str">
        <f ca="1">IF(C108="~380В",'Исходник '!$O$2,'Исходник '!$Q$2)</f>
        <v>-</v>
      </c>
      <c r="AH108" s="683"/>
      <c r="AI108" s="461">
        <f t="shared" si="45"/>
        <v>100</v>
      </c>
      <c r="AJ108" s="462"/>
      <c r="AK108" s="683" t="str">
        <f ca="1">IF(C108="~380В",'Исходник '!$O$1,'Исходник '!$Q$1)</f>
        <v>+</v>
      </c>
      <c r="AL108" s="683"/>
      <c r="AM108" s="165">
        <v>10</v>
      </c>
      <c r="AN108" s="133" t="s">
        <v>926</v>
      </c>
      <c r="AO108" s="179" t="s">
        <v>927</v>
      </c>
      <c r="AP108" s="179" t="str">
        <f t="shared" si="46"/>
        <v>-</v>
      </c>
    </row>
    <row r="109" spans="1:42" s="167" customFormat="1" ht="20.100000000000001" customHeight="1">
      <c r="A109" s="53">
        <f t="shared" si="47"/>
        <v>76</v>
      </c>
      <c r="B109" s="369" t="s">
        <v>248</v>
      </c>
      <c r="C109" s="431" t="str">
        <f t="shared" si="36"/>
        <v>~220В</v>
      </c>
      <c r="D109" s="427" t="s">
        <v>468</v>
      </c>
      <c r="E109" s="683" t="s">
        <v>506</v>
      </c>
      <c r="F109" s="683"/>
      <c r="G109" s="683"/>
      <c r="H109" s="461" t="s">
        <v>511</v>
      </c>
      <c r="I109" s="746"/>
      <c r="J109" s="433" t="str">
        <f t="shared" si="37"/>
        <v>С</v>
      </c>
      <c r="K109" s="683" t="s">
        <v>930</v>
      </c>
      <c r="L109" s="683"/>
      <c r="M109" s="683"/>
      <c r="N109" s="747">
        <f t="shared" si="38"/>
        <v>10</v>
      </c>
      <c r="O109" s="748"/>
      <c r="P109" s="749"/>
      <c r="Q109" s="747">
        <f t="shared" si="39"/>
        <v>10</v>
      </c>
      <c r="R109" s="463"/>
      <c r="S109" s="462"/>
      <c r="T109" s="432">
        <f t="shared" si="40"/>
        <v>50</v>
      </c>
      <c r="U109" s="428" t="s">
        <v>930</v>
      </c>
      <c r="V109" s="431">
        <f t="shared" si="41"/>
        <v>100</v>
      </c>
      <c r="W109" s="750">
        <f t="shared" si="42"/>
        <v>25.5</v>
      </c>
      <c r="X109" s="751"/>
      <c r="Y109" s="461" t="str">
        <f t="shared" si="43"/>
        <v>1-60</v>
      </c>
      <c r="Z109" s="462"/>
      <c r="AA109" s="752">
        <v>12</v>
      </c>
      <c r="AB109" s="753"/>
      <c r="AC109" s="461">
        <v>0.1</v>
      </c>
      <c r="AD109" s="462"/>
      <c r="AE109" s="461">
        <f t="shared" si="44"/>
        <v>50</v>
      </c>
      <c r="AF109" s="462"/>
      <c r="AG109" s="683" t="str">
        <f ca="1">IF(C109="~380В",'Исходник '!$O$2,'Исходник '!$Q$2)</f>
        <v>-</v>
      </c>
      <c r="AH109" s="683"/>
      <c r="AI109" s="461">
        <f t="shared" si="45"/>
        <v>100</v>
      </c>
      <c r="AJ109" s="462"/>
      <c r="AK109" s="683" t="str">
        <f ca="1">IF(C109="~380В",'Исходник '!$O$1,'Исходник '!$Q$1)</f>
        <v>+</v>
      </c>
      <c r="AL109" s="683"/>
      <c r="AM109" s="165">
        <v>10</v>
      </c>
      <c r="AN109" s="133" t="s">
        <v>926</v>
      </c>
      <c r="AO109" s="179" t="s">
        <v>927</v>
      </c>
      <c r="AP109" s="179" t="str">
        <f t="shared" si="46"/>
        <v>-</v>
      </c>
    </row>
    <row r="110" spans="1:42" s="167" customFormat="1" ht="42" customHeight="1">
      <c r="A110" s="53">
        <f t="shared" si="47"/>
        <v>77</v>
      </c>
      <c r="B110" s="369" t="s">
        <v>249</v>
      </c>
      <c r="C110" s="431" t="str">
        <f t="shared" si="36"/>
        <v>~380В</v>
      </c>
      <c r="D110" s="427" t="s">
        <v>468</v>
      </c>
      <c r="E110" s="683" t="s">
        <v>506</v>
      </c>
      <c r="F110" s="683"/>
      <c r="G110" s="683"/>
      <c r="H110" s="461" t="s">
        <v>511</v>
      </c>
      <c r="I110" s="746"/>
      <c r="J110" s="433" t="str">
        <f t="shared" si="37"/>
        <v>D</v>
      </c>
      <c r="K110" s="683" t="s">
        <v>930</v>
      </c>
      <c r="L110" s="683"/>
      <c r="M110" s="683"/>
      <c r="N110" s="747">
        <f t="shared" si="38"/>
        <v>25</v>
      </c>
      <c r="O110" s="748"/>
      <c r="P110" s="749"/>
      <c r="Q110" s="747">
        <f t="shared" si="39"/>
        <v>25</v>
      </c>
      <c r="R110" s="463"/>
      <c r="S110" s="462"/>
      <c r="T110" s="432">
        <f t="shared" si="40"/>
        <v>250</v>
      </c>
      <c r="U110" s="428" t="s">
        <v>930</v>
      </c>
      <c r="V110" s="431">
        <f t="shared" si="41"/>
        <v>500</v>
      </c>
      <c r="W110" s="750">
        <f t="shared" si="42"/>
        <v>63.749999999999993</v>
      </c>
      <c r="X110" s="751"/>
      <c r="Y110" s="461" t="str">
        <f t="shared" si="43"/>
        <v>1-60</v>
      </c>
      <c r="Z110" s="462"/>
      <c r="AA110" s="461" t="s">
        <v>515</v>
      </c>
      <c r="AB110" s="753"/>
      <c r="AC110" s="461">
        <v>0.1</v>
      </c>
      <c r="AD110" s="462"/>
      <c r="AE110" s="461">
        <f t="shared" si="44"/>
        <v>250</v>
      </c>
      <c r="AF110" s="462"/>
      <c r="AG110" s="683" t="str">
        <f ca="1">IF(C110="~380В",'Исходник '!$O$2,'Исходник '!$Q$2)</f>
        <v>-
-
-</v>
      </c>
      <c r="AH110" s="683"/>
      <c r="AI110" s="461">
        <f t="shared" si="45"/>
        <v>500</v>
      </c>
      <c r="AJ110" s="462"/>
      <c r="AK110" s="683" t="str">
        <f ca="1">IF(C110="~380В",'Исходник '!$O$1,'Исходник '!$Q$1)</f>
        <v>+
+
+</v>
      </c>
      <c r="AL110" s="683"/>
      <c r="AM110" s="165">
        <v>25</v>
      </c>
      <c r="AN110" s="133" t="s">
        <v>919</v>
      </c>
      <c r="AO110" s="179" t="s">
        <v>933</v>
      </c>
      <c r="AP110" s="179" t="str">
        <f t="shared" si="46"/>
        <v>раздвинь строчку</v>
      </c>
    </row>
    <row r="111" spans="1:42" s="167" customFormat="1" ht="21.95" customHeight="1">
      <c r="A111" s="53">
        <f t="shared" si="47"/>
        <v>78</v>
      </c>
      <c r="B111" s="369" t="s">
        <v>252</v>
      </c>
      <c r="C111" s="431" t="str">
        <f t="shared" si="36"/>
        <v>~220В</v>
      </c>
      <c r="D111" s="427" t="s">
        <v>468</v>
      </c>
      <c r="E111" s="683" t="s">
        <v>506</v>
      </c>
      <c r="F111" s="683"/>
      <c r="G111" s="683"/>
      <c r="H111" s="461" t="s">
        <v>511</v>
      </c>
      <c r="I111" s="746"/>
      <c r="J111" s="433" t="str">
        <f t="shared" si="37"/>
        <v>С</v>
      </c>
      <c r="K111" s="683" t="s">
        <v>930</v>
      </c>
      <c r="L111" s="683"/>
      <c r="M111" s="683"/>
      <c r="N111" s="747">
        <f t="shared" si="38"/>
        <v>10</v>
      </c>
      <c r="O111" s="748"/>
      <c r="P111" s="749"/>
      <c r="Q111" s="747">
        <f t="shared" si="39"/>
        <v>10</v>
      </c>
      <c r="R111" s="463"/>
      <c r="S111" s="462"/>
      <c r="T111" s="432">
        <f t="shared" si="40"/>
        <v>50</v>
      </c>
      <c r="U111" s="428" t="s">
        <v>930</v>
      </c>
      <c r="V111" s="431">
        <f t="shared" si="41"/>
        <v>100</v>
      </c>
      <c r="W111" s="750">
        <f t="shared" si="42"/>
        <v>25.5</v>
      </c>
      <c r="X111" s="751"/>
      <c r="Y111" s="461" t="str">
        <f t="shared" si="43"/>
        <v>1-60</v>
      </c>
      <c r="Z111" s="462"/>
      <c r="AA111" s="752">
        <v>15</v>
      </c>
      <c r="AB111" s="753"/>
      <c r="AC111" s="461">
        <v>0.1</v>
      </c>
      <c r="AD111" s="462"/>
      <c r="AE111" s="461">
        <f t="shared" si="44"/>
        <v>50</v>
      </c>
      <c r="AF111" s="462"/>
      <c r="AG111" s="683" t="str">
        <f ca="1">IF(C111="~380В",'Исходник '!$O$2,'Исходник '!$Q$2)</f>
        <v>-</v>
      </c>
      <c r="AH111" s="683"/>
      <c r="AI111" s="461">
        <f t="shared" si="45"/>
        <v>100</v>
      </c>
      <c r="AJ111" s="462"/>
      <c r="AK111" s="683" t="str">
        <f ca="1">IF(C111="~380В",'Исходник '!$O$1,'Исходник '!$Q$1)</f>
        <v>+</v>
      </c>
      <c r="AL111" s="683"/>
      <c r="AM111" s="165">
        <v>10</v>
      </c>
      <c r="AN111" s="133" t="s">
        <v>926</v>
      </c>
      <c r="AO111" s="179" t="s">
        <v>927</v>
      </c>
      <c r="AP111" s="179" t="str">
        <f t="shared" si="46"/>
        <v>-</v>
      </c>
    </row>
    <row r="112" spans="1:42" s="167" customFormat="1" ht="21.95" customHeight="1">
      <c r="A112" s="53">
        <f t="shared" si="47"/>
        <v>79</v>
      </c>
      <c r="B112" s="369" t="s">
        <v>253</v>
      </c>
      <c r="C112" s="431" t="str">
        <f t="shared" si="36"/>
        <v>~220В</v>
      </c>
      <c r="D112" s="427" t="s">
        <v>468</v>
      </c>
      <c r="E112" s="683" t="s">
        <v>506</v>
      </c>
      <c r="F112" s="683"/>
      <c r="G112" s="683"/>
      <c r="H112" s="461" t="s">
        <v>511</v>
      </c>
      <c r="I112" s="746"/>
      <c r="J112" s="433" t="str">
        <f t="shared" si="37"/>
        <v>С</v>
      </c>
      <c r="K112" s="683" t="s">
        <v>930</v>
      </c>
      <c r="L112" s="683"/>
      <c r="M112" s="683"/>
      <c r="N112" s="747">
        <f t="shared" si="38"/>
        <v>10</v>
      </c>
      <c r="O112" s="748"/>
      <c r="P112" s="749"/>
      <c r="Q112" s="747">
        <f t="shared" si="39"/>
        <v>10</v>
      </c>
      <c r="R112" s="463"/>
      <c r="S112" s="462"/>
      <c r="T112" s="432">
        <f t="shared" si="40"/>
        <v>50</v>
      </c>
      <c r="U112" s="428" t="s">
        <v>930</v>
      </c>
      <c r="V112" s="431">
        <f t="shared" si="41"/>
        <v>100</v>
      </c>
      <c r="W112" s="750">
        <f t="shared" si="42"/>
        <v>25.5</v>
      </c>
      <c r="X112" s="751"/>
      <c r="Y112" s="461" t="str">
        <f t="shared" si="43"/>
        <v>1-60</v>
      </c>
      <c r="Z112" s="462"/>
      <c r="AA112" s="752">
        <v>15</v>
      </c>
      <c r="AB112" s="753"/>
      <c r="AC112" s="461">
        <v>0.1</v>
      </c>
      <c r="AD112" s="462"/>
      <c r="AE112" s="461">
        <f t="shared" si="44"/>
        <v>50</v>
      </c>
      <c r="AF112" s="462"/>
      <c r="AG112" s="683" t="str">
        <f ca="1">IF(C112="~380В",'Исходник '!$O$2,'Исходник '!$Q$2)</f>
        <v>-</v>
      </c>
      <c r="AH112" s="683"/>
      <c r="AI112" s="461">
        <f t="shared" si="45"/>
        <v>100</v>
      </c>
      <c r="AJ112" s="462"/>
      <c r="AK112" s="683" t="str">
        <f ca="1">IF(C112="~380В",'Исходник '!$O$1,'Исходник '!$Q$1)</f>
        <v>+</v>
      </c>
      <c r="AL112" s="683"/>
      <c r="AM112" s="165">
        <v>10</v>
      </c>
      <c r="AN112" s="133" t="s">
        <v>926</v>
      </c>
      <c r="AO112" s="179" t="s">
        <v>927</v>
      </c>
      <c r="AP112" s="179" t="str">
        <f t="shared" si="46"/>
        <v>-</v>
      </c>
    </row>
    <row r="113" spans="1:42" s="167" customFormat="1" ht="21.95" customHeight="1">
      <c r="A113" s="53">
        <f t="shared" si="47"/>
        <v>80</v>
      </c>
      <c r="B113" s="369" t="s">
        <v>254</v>
      </c>
      <c r="C113" s="431" t="str">
        <f t="shared" si="36"/>
        <v>~220В</v>
      </c>
      <c r="D113" s="427" t="s">
        <v>468</v>
      </c>
      <c r="E113" s="683" t="s">
        <v>506</v>
      </c>
      <c r="F113" s="683"/>
      <c r="G113" s="683"/>
      <c r="H113" s="461" t="s">
        <v>511</v>
      </c>
      <c r="I113" s="746"/>
      <c r="J113" s="433" t="str">
        <f t="shared" si="37"/>
        <v>С</v>
      </c>
      <c r="K113" s="683" t="s">
        <v>930</v>
      </c>
      <c r="L113" s="683"/>
      <c r="M113" s="683"/>
      <c r="N113" s="747">
        <f t="shared" si="38"/>
        <v>10</v>
      </c>
      <c r="O113" s="748"/>
      <c r="P113" s="749"/>
      <c r="Q113" s="747">
        <f t="shared" si="39"/>
        <v>10</v>
      </c>
      <c r="R113" s="463"/>
      <c r="S113" s="462"/>
      <c r="T113" s="432">
        <f t="shared" si="40"/>
        <v>50</v>
      </c>
      <c r="U113" s="428" t="s">
        <v>930</v>
      </c>
      <c r="V113" s="431">
        <f t="shared" si="41"/>
        <v>100</v>
      </c>
      <c r="W113" s="750">
        <f t="shared" si="42"/>
        <v>25.5</v>
      </c>
      <c r="X113" s="751"/>
      <c r="Y113" s="461" t="str">
        <f t="shared" si="43"/>
        <v>1-60</v>
      </c>
      <c r="Z113" s="462"/>
      <c r="AA113" s="752">
        <v>12</v>
      </c>
      <c r="AB113" s="753"/>
      <c r="AC113" s="461">
        <v>0.1</v>
      </c>
      <c r="AD113" s="462"/>
      <c r="AE113" s="461">
        <f t="shared" si="44"/>
        <v>50</v>
      </c>
      <c r="AF113" s="462"/>
      <c r="AG113" s="683" t="str">
        <f ca="1">IF(C113="~380В",'Исходник '!$O$2,'Исходник '!$Q$2)</f>
        <v>-</v>
      </c>
      <c r="AH113" s="683"/>
      <c r="AI113" s="461">
        <f t="shared" si="45"/>
        <v>100</v>
      </c>
      <c r="AJ113" s="462"/>
      <c r="AK113" s="683" t="str">
        <f ca="1">IF(C113="~380В",'Исходник '!$O$1,'Исходник '!$Q$1)</f>
        <v>+</v>
      </c>
      <c r="AL113" s="683"/>
      <c r="AM113" s="165">
        <v>10</v>
      </c>
      <c r="AN113" s="133" t="s">
        <v>926</v>
      </c>
      <c r="AO113" s="179" t="s">
        <v>927</v>
      </c>
      <c r="AP113" s="179" t="str">
        <f t="shared" si="46"/>
        <v>-</v>
      </c>
    </row>
    <row r="114" spans="1:42" s="167" customFormat="1" ht="21.95" customHeight="1">
      <c r="A114" s="53">
        <f t="shared" si="47"/>
        <v>81</v>
      </c>
      <c r="B114" s="369" t="s">
        <v>255</v>
      </c>
      <c r="C114" s="431" t="str">
        <f t="shared" si="36"/>
        <v>~220В</v>
      </c>
      <c r="D114" s="427" t="s">
        <v>468</v>
      </c>
      <c r="E114" s="683" t="s">
        <v>506</v>
      </c>
      <c r="F114" s="683"/>
      <c r="G114" s="683"/>
      <c r="H114" s="461" t="s">
        <v>511</v>
      </c>
      <c r="I114" s="746"/>
      <c r="J114" s="433" t="str">
        <f t="shared" si="37"/>
        <v>С</v>
      </c>
      <c r="K114" s="683" t="s">
        <v>930</v>
      </c>
      <c r="L114" s="683"/>
      <c r="M114" s="683"/>
      <c r="N114" s="747">
        <f t="shared" si="38"/>
        <v>10</v>
      </c>
      <c r="O114" s="748"/>
      <c r="P114" s="749"/>
      <c r="Q114" s="747">
        <f t="shared" si="39"/>
        <v>10</v>
      </c>
      <c r="R114" s="463"/>
      <c r="S114" s="462"/>
      <c r="T114" s="432">
        <f t="shared" si="40"/>
        <v>50</v>
      </c>
      <c r="U114" s="428" t="s">
        <v>930</v>
      </c>
      <c r="V114" s="431">
        <f t="shared" si="41"/>
        <v>100</v>
      </c>
      <c r="W114" s="750">
        <f t="shared" si="42"/>
        <v>25.5</v>
      </c>
      <c r="X114" s="751"/>
      <c r="Y114" s="461" t="str">
        <f t="shared" si="43"/>
        <v>1-60</v>
      </c>
      <c r="Z114" s="462"/>
      <c r="AA114" s="752">
        <v>14</v>
      </c>
      <c r="AB114" s="753"/>
      <c r="AC114" s="461">
        <v>0.1</v>
      </c>
      <c r="AD114" s="462"/>
      <c r="AE114" s="461">
        <f t="shared" si="44"/>
        <v>50</v>
      </c>
      <c r="AF114" s="462"/>
      <c r="AG114" s="683" t="str">
        <f ca="1">IF(C114="~380В",'Исходник '!$O$2,'Исходник '!$Q$2)</f>
        <v>-</v>
      </c>
      <c r="AH114" s="683"/>
      <c r="AI114" s="461">
        <f t="shared" si="45"/>
        <v>100</v>
      </c>
      <c r="AJ114" s="462"/>
      <c r="AK114" s="683" t="str">
        <f ca="1">IF(C114="~380В",'Исходник '!$O$1,'Исходник '!$Q$1)</f>
        <v>+</v>
      </c>
      <c r="AL114" s="683"/>
      <c r="AM114" s="165">
        <v>10</v>
      </c>
      <c r="AN114" s="133" t="s">
        <v>926</v>
      </c>
      <c r="AO114" s="179" t="s">
        <v>927</v>
      </c>
      <c r="AP114" s="179" t="str">
        <f t="shared" si="46"/>
        <v>-</v>
      </c>
    </row>
    <row r="115" spans="1:42" s="167" customFormat="1" ht="21.95" customHeight="1">
      <c r="A115" s="53">
        <f t="shared" si="47"/>
        <v>82</v>
      </c>
      <c r="B115" s="369" t="s">
        <v>256</v>
      </c>
      <c r="C115" s="431" t="str">
        <f t="shared" si="36"/>
        <v>~220В</v>
      </c>
      <c r="D115" s="427" t="s">
        <v>468</v>
      </c>
      <c r="E115" s="683" t="s">
        <v>506</v>
      </c>
      <c r="F115" s="683"/>
      <c r="G115" s="683"/>
      <c r="H115" s="461" t="s">
        <v>511</v>
      </c>
      <c r="I115" s="746"/>
      <c r="J115" s="433" t="str">
        <f t="shared" si="37"/>
        <v>С</v>
      </c>
      <c r="K115" s="683" t="s">
        <v>930</v>
      </c>
      <c r="L115" s="683"/>
      <c r="M115" s="683"/>
      <c r="N115" s="747">
        <f t="shared" si="38"/>
        <v>10</v>
      </c>
      <c r="O115" s="748"/>
      <c r="P115" s="749"/>
      <c r="Q115" s="747">
        <f t="shared" si="39"/>
        <v>10</v>
      </c>
      <c r="R115" s="463"/>
      <c r="S115" s="462"/>
      <c r="T115" s="432">
        <f t="shared" si="40"/>
        <v>50</v>
      </c>
      <c r="U115" s="428" t="s">
        <v>930</v>
      </c>
      <c r="V115" s="431">
        <f t="shared" si="41"/>
        <v>100</v>
      </c>
      <c r="W115" s="750">
        <f t="shared" si="42"/>
        <v>25.5</v>
      </c>
      <c r="X115" s="751"/>
      <c r="Y115" s="461" t="str">
        <f t="shared" si="43"/>
        <v>1-60</v>
      </c>
      <c r="Z115" s="462"/>
      <c r="AA115" s="752">
        <v>13</v>
      </c>
      <c r="AB115" s="753"/>
      <c r="AC115" s="461">
        <v>0.1</v>
      </c>
      <c r="AD115" s="462"/>
      <c r="AE115" s="461">
        <f t="shared" si="44"/>
        <v>50</v>
      </c>
      <c r="AF115" s="462"/>
      <c r="AG115" s="683" t="str">
        <f ca="1">IF(C115="~380В",'Исходник '!$O$2,'Исходник '!$Q$2)</f>
        <v>-</v>
      </c>
      <c r="AH115" s="683"/>
      <c r="AI115" s="461">
        <f t="shared" si="45"/>
        <v>100</v>
      </c>
      <c r="AJ115" s="462"/>
      <c r="AK115" s="683" t="str">
        <f ca="1">IF(C115="~380В",'Исходник '!$O$1,'Исходник '!$Q$1)</f>
        <v>+</v>
      </c>
      <c r="AL115" s="683"/>
      <c r="AM115" s="165">
        <v>10</v>
      </c>
      <c r="AN115" s="133" t="s">
        <v>926</v>
      </c>
      <c r="AO115" s="179" t="s">
        <v>927</v>
      </c>
      <c r="AP115" s="179" t="str">
        <f t="shared" si="46"/>
        <v>-</v>
      </c>
    </row>
    <row r="116" spans="1:42" s="167" customFormat="1" ht="21.95" customHeight="1">
      <c r="A116" s="53">
        <f t="shared" si="47"/>
        <v>83</v>
      </c>
      <c r="B116" s="369" t="s">
        <v>257</v>
      </c>
      <c r="C116" s="431" t="str">
        <f t="shared" si="36"/>
        <v>~220В</v>
      </c>
      <c r="D116" s="427" t="s">
        <v>468</v>
      </c>
      <c r="E116" s="683" t="s">
        <v>506</v>
      </c>
      <c r="F116" s="683"/>
      <c r="G116" s="683"/>
      <c r="H116" s="461" t="s">
        <v>511</v>
      </c>
      <c r="I116" s="746"/>
      <c r="J116" s="433" t="str">
        <f t="shared" si="37"/>
        <v>С</v>
      </c>
      <c r="K116" s="683" t="s">
        <v>930</v>
      </c>
      <c r="L116" s="683"/>
      <c r="M116" s="683"/>
      <c r="N116" s="747">
        <f t="shared" si="38"/>
        <v>10</v>
      </c>
      <c r="O116" s="748"/>
      <c r="P116" s="749"/>
      <c r="Q116" s="747">
        <f t="shared" si="39"/>
        <v>10</v>
      </c>
      <c r="R116" s="463"/>
      <c r="S116" s="462"/>
      <c r="T116" s="432">
        <f t="shared" si="40"/>
        <v>50</v>
      </c>
      <c r="U116" s="428" t="s">
        <v>930</v>
      </c>
      <c r="V116" s="431">
        <f t="shared" si="41"/>
        <v>100</v>
      </c>
      <c r="W116" s="750">
        <f t="shared" si="42"/>
        <v>25.5</v>
      </c>
      <c r="X116" s="751"/>
      <c r="Y116" s="461" t="str">
        <f t="shared" si="43"/>
        <v>1-60</v>
      </c>
      <c r="Z116" s="462"/>
      <c r="AA116" s="752">
        <v>12</v>
      </c>
      <c r="AB116" s="753"/>
      <c r="AC116" s="461">
        <v>0.1</v>
      </c>
      <c r="AD116" s="462"/>
      <c r="AE116" s="461">
        <f t="shared" si="44"/>
        <v>50</v>
      </c>
      <c r="AF116" s="462"/>
      <c r="AG116" s="683" t="str">
        <f ca="1">IF(C116="~380В",'Исходник '!$O$2,'Исходник '!$Q$2)</f>
        <v>-</v>
      </c>
      <c r="AH116" s="683"/>
      <c r="AI116" s="461">
        <f t="shared" si="45"/>
        <v>100</v>
      </c>
      <c r="AJ116" s="462"/>
      <c r="AK116" s="683" t="str">
        <f ca="1">IF(C116="~380В",'Исходник '!$O$1,'Исходник '!$Q$1)</f>
        <v>+</v>
      </c>
      <c r="AL116" s="683"/>
      <c r="AM116" s="165">
        <v>10</v>
      </c>
      <c r="AN116" s="133" t="s">
        <v>926</v>
      </c>
      <c r="AO116" s="179" t="s">
        <v>927</v>
      </c>
      <c r="AP116" s="179" t="str">
        <f t="shared" si="46"/>
        <v>-</v>
      </c>
    </row>
    <row r="117" spans="1:42" s="167" customFormat="1" ht="21.95" customHeight="1">
      <c r="A117" s="53">
        <f t="shared" si="47"/>
        <v>84</v>
      </c>
      <c r="B117" s="369" t="s">
        <v>258</v>
      </c>
      <c r="C117" s="431" t="str">
        <f t="shared" si="36"/>
        <v>~220В</v>
      </c>
      <c r="D117" s="427" t="s">
        <v>468</v>
      </c>
      <c r="E117" s="683" t="s">
        <v>506</v>
      </c>
      <c r="F117" s="683"/>
      <c r="G117" s="683"/>
      <c r="H117" s="461" t="s">
        <v>511</v>
      </c>
      <c r="I117" s="746"/>
      <c r="J117" s="433" t="str">
        <f t="shared" si="37"/>
        <v>С</v>
      </c>
      <c r="K117" s="683" t="s">
        <v>930</v>
      </c>
      <c r="L117" s="683"/>
      <c r="M117" s="683"/>
      <c r="N117" s="747">
        <f t="shared" si="38"/>
        <v>10</v>
      </c>
      <c r="O117" s="748"/>
      <c r="P117" s="749"/>
      <c r="Q117" s="747">
        <f t="shared" si="39"/>
        <v>10</v>
      </c>
      <c r="R117" s="463"/>
      <c r="S117" s="462"/>
      <c r="T117" s="432">
        <f t="shared" si="40"/>
        <v>50</v>
      </c>
      <c r="U117" s="428" t="s">
        <v>930</v>
      </c>
      <c r="V117" s="431">
        <f t="shared" si="41"/>
        <v>100</v>
      </c>
      <c r="W117" s="750">
        <f t="shared" si="42"/>
        <v>25.5</v>
      </c>
      <c r="X117" s="751"/>
      <c r="Y117" s="461" t="str">
        <f t="shared" si="43"/>
        <v>1-60</v>
      </c>
      <c r="Z117" s="462"/>
      <c r="AA117" s="752">
        <v>14</v>
      </c>
      <c r="AB117" s="753"/>
      <c r="AC117" s="461">
        <v>0.1</v>
      </c>
      <c r="AD117" s="462"/>
      <c r="AE117" s="461">
        <f t="shared" si="44"/>
        <v>50</v>
      </c>
      <c r="AF117" s="462"/>
      <c r="AG117" s="683" t="str">
        <f ca="1">IF(C117="~380В",'Исходник '!$O$2,'Исходник '!$Q$2)</f>
        <v>-</v>
      </c>
      <c r="AH117" s="683"/>
      <c r="AI117" s="461">
        <f t="shared" si="45"/>
        <v>100</v>
      </c>
      <c r="AJ117" s="462"/>
      <c r="AK117" s="683" t="str">
        <f ca="1">IF(C117="~380В",'Исходник '!$O$1,'Исходник '!$Q$1)</f>
        <v>+</v>
      </c>
      <c r="AL117" s="683"/>
      <c r="AM117" s="165">
        <v>10</v>
      </c>
      <c r="AN117" s="133" t="s">
        <v>926</v>
      </c>
      <c r="AO117" s="179" t="s">
        <v>927</v>
      </c>
      <c r="AP117" s="179" t="str">
        <f t="shared" si="46"/>
        <v>-</v>
      </c>
    </row>
    <row r="118" spans="1:42" s="167" customFormat="1" ht="21.95" customHeight="1">
      <c r="A118" s="53">
        <f t="shared" si="47"/>
        <v>85</v>
      </c>
      <c r="B118" s="369" t="s">
        <v>259</v>
      </c>
      <c r="C118" s="431" t="str">
        <f t="shared" si="36"/>
        <v>~220В</v>
      </c>
      <c r="D118" s="427" t="s">
        <v>468</v>
      </c>
      <c r="E118" s="683" t="s">
        <v>506</v>
      </c>
      <c r="F118" s="683"/>
      <c r="G118" s="683"/>
      <c r="H118" s="461" t="s">
        <v>511</v>
      </c>
      <c r="I118" s="746"/>
      <c r="J118" s="433" t="str">
        <f t="shared" si="37"/>
        <v>С</v>
      </c>
      <c r="K118" s="683" t="s">
        <v>930</v>
      </c>
      <c r="L118" s="683"/>
      <c r="M118" s="683"/>
      <c r="N118" s="747">
        <f t="shared" si="38"/>
        <v>10</v>
      </c>
      <c r="O118" s="748"/>
      <c r="P118" s="749"/>
      <c r="Q118" s="747">
        <f t="shared" si="39"/>
        <v>10</v>
      </c>
      <c r="R118" s="463"/>
      <c r="S118" s="462"/>
      <c r="T118" s="432">
        <f t="shared" si="40"/>
        <v>50</v>
      </c>
      <c r="U118" s="428" t="s">
        <v>930</v>
      </c>
      <c r="V118" s="431">
        <f t="shared" si="41"/>
        <v>100</v>
      </c>
      <c r="W118" s="750">
        <f t="shared" si="42"/>
        <v>25.5</v>
      </c>
      <c r="X118" s="751"/>
      <c r="Y118" s="461" t="str">
        <f t="shared" si="43"/>
        <v>1-60</v>
      </c>
      <c r="Z118" s="462"/>
      <c r="AA118" s="752">
        <v>15</v>
      </c>
      <c r="AB118" s="753"/>
      <c r="AC118" s="461">
        <v>0.1</v>
      </c>
      <c r="AD118" s="462"/>
      <c r="AE118" s="461">
        <f t="shared" si="44"/>
        <v>50</v>
      </c>
      <c r="AF118" s="462"/>
      <c r="AG118" s="683" t="str">
        <f ca="1">IF(C118="~380В",'Исходник '!$O$2,'Исходник '!$Q$2)</f>
        <v>-</v>
      </c>
      <c r="AH118" s="683"/>
      <c r="AI118" s="461">
        <f t="shared" si="45"/>
        <v>100</v>
      </c>
      <c r="AJ118" s="462"/>
      <c r="AK118" s="683" t="str">
        <f ca="1">IF(C118="~380В",'Исходник '!$O$1,'Исходник '!$Q$1)</f>
        <v>+</v>
      </c>
      <c r="AL118" s="683"/>
      <c r="AM118" s="165">
        <v>10</v>
      </c>
      <c r="AN118" s="133" t="s">
        <v>926</v>
      </c>
      <c r="AO118" s="179" t="s">
        <v>927</v>
      </c>
      <c r="AP118" s="179" t="str">
        <f t="shared" si="46"/>
        <v>-</v>
      </c>
    </row>
    <row r="119" spans="1:42" s="167" customFormat="1" ht="21.95" customHeight="1">
      <c r="A119" s="53">
        <f t="shared" si="47"/>
        <v>86</v>
      </c>
      <c r="B119" s="369" t="s">
        <v>260</v>
      </c>
      <c r="C119" s="431" t="str">
        <f t="shared" si="36"/>
        <v>~220В</v>
      </c>
      <c r="D119" s="427" t="s">
        <v>468</v>
      </c>
      <c r="E119" s="683" t="s">
        <v>506</v>
      </c>
      <c r="F119" s="683"/>
      <c r="G119" s="683"/>
      <c r="H119" s="461" t="s">
        <v>511</v>
      </c>
      <c r="I119" s="746"/>
      <c r="J119" s="433" t="str">
        <f t="shared" si="37"/>
        <v>С</v>
      </c>
      <c r="K119" s="683" t="s">
        <v>930</v>
      </c>
      <c r="L119" s="683"/>
      <c r="M119" s="683"/>
      <c r="N119" s="747">
        <f t="shared" si="38"/>
        <v>10</v>
      </c>
      <c r="O119" s="748"/>
      <c r="P119" s="749"/>
      <c r="Q119" s="747">
        <f t="shared" si="39"/>
        <v>10</v>
      </c>
      <c r="R119" s="463"/>
      <c r="S119" s="462"/>
      <c r="T119" s="432">
        <f t="shared" si="40"/>
        <v>50</v>
      </c>
      <c r="U119" s="428" t="s">
        <v>930</v>
      </c>
      <c r="V119" s="431">
        <f t="shared" si="41"/>
        <v>100</v>
      </c>
      <c r="W119" s="750">
        <f t="shared" si="42"/>
        <v>25.5</v>
      </c>
      <c r="X119" s="751"/>
      <c r="Y119" s="461" t="str">
        <f t="shared" si="43"/>
        <v>1-60</v>
      </c>
      <c r="Z119" s="462"/>
      <c r="AA119" s="752">
        <v>13</v>
      </c>
      <c r="AB119" s="753"/>
      <c r="AC119" s="461">
        <v>0.1</v>
      </c>
      <c r="AD119" s="462"/>
      <c r="AE119" s="461">
        <f t="shared" si="44"/>
        <v>50</v>
      </c>
      <c r="AF119" s="462"/>
      <c r="AG119" s="683" t="str">
        <f ca="1">IF(C119="~380В",'Исходник '!$O$2,'Исходник '!$Q$2)</f>
        <v>-</v>
      </c>
      <c r="AH119" s="683"/>
      <c r="AI119" s="461">
        <f t="shared" si="45"/>
        <v>100</v>
      </c>
      <c r="AJ119" s="462"/>
      <c r="AK119" s="683" t="str">
        <f ca="1">IF(C119="~380В",'Исходник '!$O$1,'Исходник '!$Q$1)</f>
        <v>+</v>
      </c>
      <c r="AL119" s="683"/>
      <c r="AM119" s="165">
        <v>10</v>
      </c>
      <c r="AN119" s="133" t="s">
        <v>926</v>
      </c>
      <c r="AO119" s="179" t="s">
        <v>927</v>
      </c>
      <c r="AP119" s="179" t="str">
        <f t="shared" si="46"/>
        <v>-</v>
      </c>
    </row>
    <row r="120" spans="1:42" s="167" customFormat="1" ht="41.25" customHeight="1">
      <c r="A120" s="53">
        <f t="shared" si="47"/>
        <v>87</v>
      </c>
      <c r="B120" s="369" t="s">
        <v>261</v>
      </c>
      <c r="C120" s="431" t="str">
        <f t="shared" si="36"/>
        <v>~380В</v>
      </c>
      <c r="D120" s="427" t="s">
        <v>468</v>
      </c>
      <c r="E120" s="683" t="s">
        <v>506</v>
      </c>
      <c r="F120" s="683"/>
      <c r="G120" s="683"/>
      <c r="H120" s="461" t="s">
        <v>511</v>
      </c>
      <c r="I120" s="746"/>
      <c r="J120" s="433" t="str">
        <f t="shared" si="37"/>
        <v>D</v>
      </c>
      <c r="K120" s="683" t="s">
        <v>930</v>
      </c>
      <c r="L120" s="683"/>
      <c r="M120" s="683"/>
      <c r="N120" s="747">
        <f t="shared" si="38"/>
        <v>40</v>
      </c>
      <c r="O120" s="748"/>
      <c r="P120" s="749"/>
      <c r="Q120" s="747">
        <f t="shared" si="39"/>
        <v>40</v>
      </c>
      <c r="R120" s="463"/>
      <c r="S120" s="462"/>
      <c r="T120" s="432">
        <f t="shared" si="40"/>
        <v>400</v>
      </c>
      <c r="U120" s="428" t="s">
        <v>930</v>
      </c>
      <c r="V120" s="431">
        <f t="shared" si="41"/>
        <v>800</v>
      </c>
      <c r="W120" s="750">
        <f t="shared" si="42"/>
        <v>102</v>
      </c>
      <c r="X120" s="751"/>
      <c r="Y120" s="461" t="str">
        <f t="shared" si="43"/>
        <v>1-120</v>
      </c>
      <c r="Z120" s="462"/>
      <c r="AA120" s="461" t="s">
        <v>524</v>
      </c>
      <c r="AB120" s="753"/>
      <c r="AC120" s="461">
        <v>0.1</v>
      </c>
      <c r="AD120" s="462"/>
      <c r="AE120" s="461">
        <f t="shared" si="44"/>
        <v>400</v>
      </c>
      <c r="AF120" s="462"/>
      <c r="AG120" s="683" t="str">
        <f ca="1">IF(C120="~380В",'Исходник '!$O$2,'Исходник '!$Q$2)</f>
        <v>-
-
-</v>
      </c>
      <c r="AH120" s="683"/>
      <c r="AI120" s="461">
        <f t="shared" si="45"/>
        <v>800</v>
      </c>
      <c r="AJ120" s="462"/>
      <c r="AK120" s="683" t="str">
        <f ca="1">IF(C120="~380В",'Исходник '!$O$1,'Исходник '!$Q$1)</f>
        <v>+
+
+</v>
      </c>
      <c r="AL120" s="683"/>
      <c r="AM120" s="165">
        <v>40</v>
      </c>
      <c r="AN120" s="133" t="s">
        <v>919</v>
      </c>
      <c r="AO120" s="179" t="s">
        <v>933</v>
      </c>
      <c r="AP120" s="179" t="str">
        <f t="shared" si="46"/>
        <v>раздвинь строчку</v>
      </c>
    </row>
    <row r="121" spans="1:42" s="167" customFormat="1" ht="39" customHeight="1">
      <c r="A121" s="53">
        <f t="shared" si="47"/>
        <v>88</v>
      </c>
      <c r="B121" s="369" t="s">
        <v>263</v>
      </c>
      <c r="C121" s="431" t="str">
        <f t="shared" si="36"/>
        <v>~380В</v>
      </c>
      <c r="D121" s="427" t="s">
        <v>468</v>
      </c>
      <c r="E121" s="683" t="s">
        <v>506</v>
      </c>
      <c r="F121" s="683"/>
      <c r="G121" s="683"/>
      <c r="H121" s="461" t="s">
        <v>511</v>
      </c>
      <c r="I121" s="746"/>
      <c r="J121" s="433" t="str">
        <f t="shared" si="37"/>
        <v>D</v>
      </c>
      <c r="K121" s="683" t="s">
        <v>930</v>
      </c>
      <c r="L121" s="683"/>
      <c r="M121" s="683"/>
      <c r="N121" s="747">
        <f t="shared" si="38"/>
        <v>16</v>
      </c>
      <c r="O121" s="748"/>
      <c r="P121" s="749"/>
      <c r="Q121" s="747">
        <f t="shared" si="39"/>
        <v>16</v>
      </c>
      <c r="R121" s="463"/>
      <c r="S121" s="462"/>
      <c r="T121" s="432">
        <f t="shared" si="40"/>
        <v>160</v>
      </c>
      <c r="U121" s="428" t="s">
        <v>930</v>
      </c>
      <c r="V121" s="431">
        <f t="shared" si="41"/>
        <v>320</v>
      </c>
      <c r="W121" s="750">
        <f t="shared" si="42"/>
        <v>40.799999999999997</v>
      </c>
      <c r="X121" s="751"/>
      <c r="Y121" s="461" t="str">
        <f t="shared" si="43"/>
        <v>1-60</v>
      </c>
      <c r="Z121" s="462"/>
      <c r="AA121" s="461" t="s">
        <v>531</v>
      </c>
      <c r="AB121" s="753"/>
      <c r="AC121" s="461">
        <v>0.1</v>
      </c>
      <c r="AD121" s="462"/>
      <c r="AE121" s="461">
        <f t="shared" si="44"/>
        <v>160</v>
      </c>
      <c r="AF121" s="462"/>
      <c r="AG121" s="683" t="str">
        <f ca="1">IF(C121="~380В",'Исходник '!$O$2,'Исходник '!$Q$2)</f>
        <v>-
-
-</v>
      </c>
      <c r="AH121" s="683"/>
      <c r="AI121" s="461">
        <f t="shared" si="45"/>
        <v>320</v>
      </c>
      <c r="AJ121" s="462"/>
      <c r="AK121" s="683" t="str">
        <f ca="1">IF(C121="~380В",'Исходник '!$O$1,'Исходник '!$Q$1)</f>
        <v>+
+
+</v>
      </c>
      <c r="AL121" s="683"/>
      <c r="AM121" s="165">
        <v>16</v>
      </c>
      <c r="AN121" s="133" t="s">
        <v>919</v>
      </c>
      <c r="AO121" s="179" t="s">
        <v>933</v>
      </c>
      <c r="AP121" s="179" t="str">
        <f t="shared" si="46"/>
        <v>раздвинь строчку</v>
      </c>
    </row>
    <row r="122" spans="1:42" s="167" customFormat="1" ht="44.1" customHeight="1">
      <c r="A122" s="53">
        <f t="shared" si="47"/>
        <v>89</v>
      </c>
      <c r="B122" s="369" t="s">
        <v>264</v>
      </c>
      <c r="C122" s="431" t="str">
        <f t="shared" si="36"/>
        <v>~380В</v>
      </c>
      <c r="D122" s="427" t="s">
        <v>468</v>
      </c>
      <c r="E122" s="683" t="s">
        <v>506</v>
      </c>
      <c r="F122" s="683"/>
      <c r="G122" s="683"/>
      <c r="H122" s="461" t="s">
        <v>511</v>
      </c>
      <c r="I122" s="746"/>
      <c r="J122" s="433" t="str">
        <f t="shared" si="37"/>
        <v>D</v>
      </c>
      <c r="K122" s="683" t="s">
        <v>930</v>
      </c>
      <c r="L122" s="683"/>
      <c r="M122" s="683"/>
      <c r="N122" s="747">
        <f t="shared" si="38"/>
        <v>10</v>
      </c>
      <c r="O122" s="748"/>
      <c r="P122" s="749"/>
      <c r="Q122" s="747">
        <f t="shared" si="39"/>
        <v>10</v>
      </c>
      <c r="R122" s="463"/>
      <c r="S122" s="462"/>
      <c r="T122" s="432">
        <f t="shared" si="40"/>
        <v>100</v>
      </c>
      <c r="U122" s="428" t="s">
        <v>930</v>
      </c>
      <c r="V122" s="431">
        <f t="shared" si="41"/>
        <v>200</v>
      </c>
      <c r="W122" s="750">
        <f t="shared" si="42"/>
        <v>25.5</v>
      </c>
      <c r="X122" s="751"/>
      <c r="Y122" s="461" t="str">
        <f t="shared" si="43"/>
        <v>1-60</v>
      </c>
      <c r="Z122" s="462"/>
      <c r="AA122" s="461" t="s">
        <v>521</v>
      </c>
      <c r="AB122" s="753"/>
      <c r="AC122" s="461">
        <v>0.1</v>
      </c>
      <c r="AD122" s="462"/>
      <c r="AE122" s="461">
        <f t="shared" si="44"/>
        <v>100</v>
      </c>
      <c r="AF122" s="462"/>
      <c r="AG122" s="683" t="str">
        <f ca="1">IF(C122="~380В",'Исходник '!$O$2,'Исходник '!$Q$2)</f>
        <v>-
-
-</v>
      </c>
      <c r="AH122" s="683"/>
      <c r="AI122" s="461">
        <f t="shared" si="45"/>
        <v>200</v>
      </c>
      <c r="AJ122" s="462"/>
      <c r="AK122" s="683" t="str">
        <f ca="1">IF(C122="~380В",'Исходник '!$O$1,'Исходник '!$Q$1)</f>
        <v>+
+
+</v>
      </c>
      <c r="AL122" s="683"/>
      <c r="AM122" s="165">
        <v>10</v>
      </c>
      <c r="AN122" s="133" t="s">
        <v>919</v>
      </c>
      <c r="AO122" s="179" t="s">
        <v>933</v>
      </c>
      <c r="AP122" s="179" t="str">
        <f t="shared" si="46"/>
        <v>раздвинь строчку</v>
      </c>
    </row>
    <row r="123" spans="1:42" s="167" customFormat="1" ht="42" customHeight="1">
      <c r="A123" s="53">
        <f t="shared" si="47"/>
        <v>90</v>
      </c>
      <c r="B123" s="369" t="s">
        <v>265</v>
      </c>
      <c r="C123" s="431" t="str">
        <f t="shared" si="36"/>
        <v>~380В</v>
      </c>
      <c r="D123" s="427" t="s">
        <v>468</v>
      </c>
      <c r="E123" s="683" t="s">
        <v>506</v>
      </c>
      <c r="F123" s="683"/>
      <c r="G123" s="683"/>
      <c r="H123" s="461" t="s">
        <v>511</v>
      </c>
      <c r="I123" s="746"/>
      <c r="J123" s="433" t="str">
        <f t="shared" si="37"/>
        <v>D</v>
      </c>
      <c r="K123" s="683" t="s">
        <v>930</v>
      </c>
      <c r="L123" s="683"/>
      <c r="M123" s="683"/>
      <c r="N123" s="747">
        <f t="shared" si="38"/>
        <v>25</v>
      </c>
      <c r="O123" s="748"/>
      <c r="P123" s="749"/>
      <c r="Q123" s="747">
        <f t="shared" si="39"/>
        <v>25</v>
      </c>
      <c r="R123" s="463"/>
      <c r="S123" s="462"/>
      <c r="T123" s="432">
        <f t="shared" si="40"/>
        <v>250</v>
      </c>
      <c r="U123" s="428" t="s">
        <v>930</v>
      </c>
      <c r="V123" s="431">
        <f t="shared" si="41"/>
        <v>500</v>
      </c>
      <c r="W123" s="750">
        <f t="shared" si="42"/>
        <v>63.749999999999993</v>
      </c>
      <c r="X123" s="751"/>
      <c r="Y123" s="461" t="str">
        <f t="shared" si="43"/>
        <v>1-60</v>
      </c>
      <c r="Z123" s="462"/>
      <c r="AA123" s="461" t="s">
        <v>532</v>
      </c>
      <c r="AB123" s="753"/>
      <c r="AC123" s="461">
        <v>0.1</v>
      </c>
      <c r="AD123" s="462"/>
      <c r="AE123" s="461">
        <f t="shared" si="44"/>
        <v>250</v>
      </c>
      <c r="AF123" s="462"/>
      <c r="AG123" s="683" t="str">
        <f ca="1">IF(C123="~380В",'Исходник '!$O$2,'Исходник '!$Q$2)</f>
        <v>-
-
-</v>
      </c>
      <c r="AH123" s="683"/>
      <c r="AI123" s="461">
        <f t="shared" si="45"/>
        <v>500</v>
      </c>
      <c r="AJ123" s="462"/>
      <c r="AK123" s="683" t="str">
        <f ca="1">IF(C123="~380В",'Исходник '!$O$1,'Исходник '!$Q$1)</f>
        <v>+
+
+</v>
      </c>
      <c r="AL123" s="683"/>
      <c r="AM123" s="165">
        <v>25</v>
      </c>
      <c r="AN123" s="133" t="s">
        <v>919</v>
      </c>
      <c r="AO123" s="179" t="s">
        <v>933</v>
      </c>
      <c r="AP123" s="179" t="str">
        <f t="shared" si="46"/>
        <v>раздвинь строчку</v>
      </c>
    </row>
    <row r="124" spans="1:42" s="167" customFormat="1" ht="42" customHeight="1">
      <c r="A124" s="53">
        <f t="shared" si="47"/>
        <v>91</v>
      </c>
      <c r="B124" s="369" t="s">
        <v>266</v>
      </c>
      <c r="C124" s="431" t="str">
        <f t="shared" si="36"/>
        <v>~380В</v>
      </c>
      <c r="D124" s="427" t="s">
        <v>468</v>
      </c>
      <c r="E124" s="683" t="s">
        <v>506</v>
      </c>
      <c r="F124" s="683"/>
      <c r="G124" s="683"/>
      <c r="H124" s="461" t="s">
        <v>511</v>
      </c>
      <c r="I124" s="746"/>
      <c r="J124" s="433" t="str">
        <f t="shared" si="37"/>
        <v>D</v>
      </c>
      <c r="K124" s="683" t="s">
        <v>930</v>
      </c>
      <c r="L124" s="683"/>
      <c r="M124" s="683"/>
      <c r="N124" s="747">
        <f t="shared" si="38"/>
        <v>25</v>
      </c>
      <c r="O124" s="748"/>
      <c r="P124" s="749"/>
      <c r="Q124" s="747">
        <f t="shared" si="39"/>
        <v>25</v>
      </c>
      <c r="R124" s="463"/>
      <c r="S124" s="462"/>
      <c r="T124" s="432">
        <f t="shared" si="40"/>
        <v>250</v>
      </c>
      <c r="U124" s="428" t="s">
        <v>930</v>
      </c>
      <c r="V124" s="431">
        <f t="shared" si="41"/>
        <v>500</v>
      </c>
      <c r="W124" s="750">
        <f t="shared" si="42"/>
        <v>63.749999999999993</v>
      </c>
      <c r="X124" s="751"/>
      <c r="Y124" s="461" t="str">
        <f t="shared" si="43"/>
        <v>1-60</v>
      </c>
      <c r="Z124" s="462"/>
      <c r="AA124" s="461" t="s">
        <v>533</v>
      </c>
      <c r="AB124" s="753"/>
      <c r="AC124" s="461">
        <v>0.1</v>
      </c>
      <c r="AD124" s="462"/>
      <c r="AE124" s="461">
        <f t="shared" si="44"/>
        <v>250</v>
      </c>
      <c r="AF124" s="462"/>
      <c r="AG124" s="683" t="str">
        <f ca="1">IF(C124="~380В",'Исходник '!$O$2,'Исходник '!$Q$2)</f>
        <v>-
-
-</v>
      </c>
      <c r="AH124" s="683"/>
      <c r="AI124" s="461">
        <f t="shared" si="45"/>
        <v>500</v>
      </c>
      <c r="AJ124" s="462"/>
      <c r="AK124" s="683" t="str">
        <f ca="1">IF(C124="~380В",'Исходник '!$O$1,'Исходник '!$Q$1)</f>
        <v>+
+
+</v>
      </c>
      <c r="AL124" s="683"/>
      <c r="AM124" s="165">
        <v>25</v>
      </c>
      <c r="AN124" s="133" t="s">
        <v>919</v>
      </c>
      <c r="AO124" s="179" t="s">
        <v>933</v>
      </c>
      <c r="AP124" s="179" t="str">
        <f t="shared" si="46"/>
        <v>раздвинь строчку</v>
      </c>
    </row>
    <row r="125" spans="1:42" s="167" customFormat="1" ht="42" customHeight="1">
      <c r="A125" s="53">
        <f t="shared" si="47"/>
        <v>92</v>
      </c>
      <c r="B125" s="369" t="s">
        <v>267</v>
      </c>
      <c r="C125" s="431" t="str">
        <f t="shared" si="36"/>
        <v>~380В</v>
      </c>
      <c r="D125" s="427" t="s">
        <v>468</v>
      </c>
      <c r="E125" s="683" t="s">
        <v>506</v>
      </c>
      <c r="F125" s="683"/>
      <c r="G125" s="683"/>
      <c r="H125" s="461" t="s">
        <v>511</v>
      </c>
      <c r="I125" s="746"/>
      <c r="J125" s="433" t="str">
        <f t="shared" si="37"/>
        <v>D</v>
      </c>
      <c r="K125" s="683" t="s">
        <v>930</v>
      </c>
      <c r="L125" s="683"/>
      <c r="M125" s="683"/>
      <c r="N125" s="747">
        <f t="shared" si="38"/>
        <v>10</v>
      </c>
      <c r="O125" s="748"/>
      <c r="P125" s="749"/>
      <c r="Q125" s="747">
        <f t="shared" si="39"/>
        <v>10</v>
      </c>
      <c r="R125" s="463"/>
      <c r="S125" s="462"/>
      <c r="T125" s="432">
        <f t="shared" si="40"/>
        <v>100</v>
      </c>
      <c r="U125" s="428" t="s">
        <v>930</v>
      </c>
      <c r="V125" s="431">
        <f t="shared" si="41"/>
        <v>200</v>
      </c>
      <c r="W125" s="750">
        <f t="shared" si="42"/>
        <v>25.5</v>
      </c>
      <c r="X125" s="751"/>
      <c r="Y125" s="461" t="str">
        <f t="shared" si="43"/>
        <v>1-60</v>
      </c>
      <c r="Z125" s="462"/>
      <c r="AA125" s="461" t="s">
        <v>534</v>
      </c>
      <c r="AB125" s="753"/>
      <c r="AC125" s="461">
        <v>0.1</v>
      </c>
      <c r="AD125" s="462"/>
      <c r="AE125" s="461">
        <f t="shared" si="44"/>
        <v>100</v>
      </c>
      <c r="AF125" s="462"/>
      <c r="AG125" s="683" t="str">
        <f ca="1">IF(C125="~380В",'Исходник '!$O$2,'Исходник '!$Q$2)</f>
        <v>-
-
-</v>
      </c>
      <c r="AH125" s="683"/>
      <c r="AI125" s="461">
        <f t="shared" si="45"/>
        <v>200</v>
      </c>
      <c r="AJ125" s="462"/>
      <c r="AK125" s="683" t="str">
        <f ca="1">IF(C125="~380В",'Исходник '!$O$1,'Исходник '!$Q$1)</f>
        <v>+
+
+</v>
      </c>
      <c r="AL125" s="683"/>
      <c r="AM125" s="165">
        <v>10</v>
      </c>
      <c r="AN125" s="133" t="s">
        <v>919</v>
      </c>
      <c r="AO125" s="179" t="s">
        <v>933</v>
      </c>
      <c r="AP125" s="179" t="str">
        <f t="shared" si="46"/>
        <v>раздвинь строчку</v>
      </c>
    </row>
    <row r="126" spans="1:42" s="167" customFormat="1" ht="42" customHeight="1">
      <c r="A126" s="53">
        <f t="shared" si="47"/>
        <v>93</v>
      </c>
      <c r="B126" s="369" t="s">
        <v>268</v>
      </c>
      <c r="C126" s="431" t="str">
        <f t="shared" si="36"/>
        <v>~380В</v>
      </c>
      <c r="D126" s="427" t="s">
        <v>468</v>
      </c>
      <c r="E126" s="683" t="s">
        <v>506</v>
      </c>
      <c r="F126" s="683"/>
      <c r="G126" s="683"/>
      <c r="H126" s="461" t="s">
        <v>511</v>
      </c>
      <c r="I126" s="746"/>
      <c r="J126" s="433" t="str">
        <f t="shared" si="37"/>
        <v>D</v>
      </c>
      <c r="K126" s="683" t="s">
        <v>930</v>
      </c>
      <c r="L126" s="683"/>
      <c r="M126" s="683"/>
      <c r="N126" s="747">
        <f t="shared" si="38"/>
        <v>25</v>
      </c>
      <c r="O126" s="748"/>
      <c r="P126" s="749"/>
      <c r="Q126" s="747">
        <f t="shared" si="39"/>
        <v>25</v>
      </c>
      <c r="R126" s="463"/>
      <c r="S126" s="462"/>
      <c r="T126" s="432">
        <f t="shared" si="40"/>
        <v>250</v>
      </c>
      <c r="U126" s="428" t="s">
        <v>930</v>
      </c>
      <c r="V126" s="431">
        <f t="shared" si="41"/>
        <v>500</v>
      </c>
      <c r="W126" s="750">
        <f t="shared" si="42"/>
        <v>63.749999999999993</v>
      </c>
      <c r="X126" s="751"/>
      <c r="Y126" s="461" t="str">
        <f t="shared" si="43"/>
        <v>1-60</v>
      </c>
      <c r="Z126" s="462"/>
      <c r="AA126" s="461" t="s">
        <v>535</v>
      </c>
      <c r="AB126" s="753"/>
      <c r="AC126" s="461">
        <v>0.1</v>
      </c>
      <c r="AD126" s="462"/>
      <c r="AE126" s="461">
        <f t="shared" si="44"/>
        <v>250</v>
      </c>
      <c r="AF126" s="462"/>
      <c r="AG126" s="683" t="str">
        <f ca="1">IF(C126="~380В",'Исходник '!$O$2,'Исходник '!$Q$2)</f>
        <v>-
-
-</v>
      </c>
      <c r="AH126" s="683"/>
      <c r="AI126" s="461">
        <f t="shared" si="45"/>
        <v>500</v>
      </c>
      <c r="AJ126" s="462"/>
      <c r="AK126" s="683" t="str">
        <f ca="1">IF(C126="~380В",'Исходник '!$O$1,'Исходник '!$Q$1)</f>
        <v>+
+
+</v>
      </c>
      <c r="AL126" s="683"/>
      <c r="AM126" s="165">
        <v>25</v>
      </c>
      <c r="AN126" s="133" t="s">
        <v>919</v>
      </c>
      <c r="AO126" s="179" t="s">
        <v>933</v>
      </c>
      <c r="AP126" s="179" t="str">
        <f t="shared" si="46"/>
        <v>раздвинь строчку</v>
      </c>
    </row>
    <row r="127" spans="1:42" s="167" customFormat="1" ht="42" customHeight="1">
      <c r="A127" s="53">
        <f t="shared" si="47"/>
        <v>94</v>
      </c>
      <c r="B127" s="369" t="s">
        <v>269</v>
      </c>
      <c r="C127" s="431" t="str">
        <f t="shared" si="36"/>
        <v>~380В</v>
      </c>
      <c r="D127" s="427" t="s">
        <v>468</v>
      </c>
      <c r="E127" s="683" t="s">
        <v>506</v>
      </c>
      <c r="F127" s="683"/>
      <c r="G127" s="683"/>
      <c r="H127" s="461" t="s">
        <v>511</v>
      </c>
      <c r="I127" s="746"/>
      <c r="J127" s="433" t="str">
        <f t="shared" si="37"/>
        <v>D</v>
      </c>
      <c r="K127" s="683" t="s">
        <v>930</v>
      </c>
      <c r="L127" s="683"/>
      <c r="M127" s="683"/>
      <c r="N127" s="747">
        <f t="shared" si="38"/>
        <v>10</v>
      </c>
      <c r="O127" s="748"/>
      <c r="P127" s="749"/>
      <c r="Q127" s="747">
        <f t="shared" si="39"/>
        <v>10</v>
      </c>
      <c r="R127" s="463"/>
      <c r="S127" s="462"/>
      <c r="T127" s="432">
        <f t="shared" si="40"/>
        <v>100</v>
      </c>
      <c r="U127" s="428" t="s">
        <v>930</v>
      </c>
      <c r="V127" s="431">
        <f t="shared" si="41"/>
        <v>200</v>
      </c>
      <c r="W127" s="750">
        <f t="shared" si="42"/>
        <v>25.5</v>
      </c>
      <c r="X127" s="751"/>
      <c r="Y127" s="461" t="str">
        <f t="shared" si="43"/>
        <v>1-60</v>
      </c>
      <c r="Z127" s="462"/>
      <c r="AA127" s="461" t="s">
        <v>521</v>
      </c>
      <c r="AB127" s="753"/>
      <c r="AC127" s="461">
        <v>0.1</v>
      </c>
      <c r="AD127" s="462"/>
      <c r="AE127" s="461">
        <f t="shared" si="44"/>
        <v>100</v>
      </c>
      <c r="AF127" s="462"/>
      <c r="AG127" s="683" t="str">
        <f ca="1">IF(C127="~380В",'Исходник '!$O$2,'Исходник '!$Q$2)</f>
        <v>-
-
-</v>
      </c>
      <c r="AH127" s="683"/>
      <c r="AI127" s="461">
        <f t="shared" si="45"/>
        <v>200</v>
      </c>
      <c r="AJ127" s="462"/>
      <c r="AK127" s="683" t="str">
        <f ca="1">IF(C127="~380В",'Исходник '!$O$1,'Исходник '!$Q$1)</f>
        <v>+
+
+</v>
      </c>
      <c r="AL127" s="683"/>
      <c r="AM127" s="165">
        <v>10</v>
      </c>
      <c r="AN127" s="133" t="s">
        <v>919</v>
      </c>
      <c r="AO127" s="179" t="s">
        <v>933</v>
      </c>
      <c r="AP127" s="179" t="str">
        <f t="shared" si="46"/>
        <v>раздвинь строчку</v>
      </c>
    </row>
    <row r="128" spans="1:42" s="167" customFormat="1" ht="42" customHeight="1">
      <c r="A128" s="53">
        <f t="shared" si="47"/>
        <v>95</v>
      </c>
      <c r="B128" s="369" t="s">
        <v>270</v>
      </c>
      <c r="C128" s="431" t="str">
        <f t="shared" si="36"/>
        <v>~380В</v>
      </c>
      <c r="D128" s="427" t="s">
        <v>468</v>
      </c>
      <c r="E128" s="683" t="s">
        <v>506</v>
      </c>
      <c r="F128" s="683"/>
      <c r="G128" s="683"/>
      <c r="H128" s="461" t="s">
        <v>511</v>
      </c>
      <c r="I128" s="746"/>
      <c r="J128" s="433" t="str">
        <f t="shared" si="37"/>
        <v>D</v>
      </c>
      <c r="K128" s="683" t="s">
        <v>930</v>
      </c>
      <c r="L128" s="683"/>
      <c r="M128" s="683"/>
      <c r="N128" s="747">
        <f t="shared" si="38"/>
        <v>25</v>
      </c>
      <c r="O128" s="748"/>
      <c r="P128" s="749"/>
      <c r="Q128" s="747">
        <f t="shared" si="39"/>
        <v>25</v>
      </c>
      <c r="R128" s="463"/>
      <c r="S128" s="462"/>
      <c r="T128" s="432">
        <f t="shared" si="40"/>
        <v>250</v>
      </c>
      <c r="U128" s="428" t="s">
        <v>930</v>
      </c>
      <c r="V128" s="431">
        <f t="shared" si="41"/>
        <v>500</v>
      </c>
      <c r="W128" s="750">
        <f t="shared" si="42"/>
        <v>63.749999999999993</v>
      </c>
      <c r="X128" s="751"/>
      <c r="Y128" s="461" t="str">
        <f t="shared" si="43"/>
        <v>1-60</v>
      </c>
      <c r="Z128" s="462"/>
      <c r="AA128" s="461" t="s">
        <v>536</v>
      </c>
      <c r="AB128" s="753"/>
      <c r="AC128" s="461">
        <v>0.1</v>
      </c>
      <c r="AD128" s="462"/>
      <c r="AE128" s="461">
        <f t="shared" si="44"/>
        <v>250</v>
      </c>
      <c r="AF128" s="462"/>
      <c r="AG128" s="683" t="str">
        <f ca="1">IF(C128="~380В",'Исходник '!$O$2,'Исходник '!$Q$2)</f>
        <v>-
-
-</v>
      </c>
      <c r="AH128" s="683"/>
      <c r="AI128" s="461">
        <f t="shared" si="45"/>
        <v>500</v>
      </c>
      <c r="AJ128" s="462"/>
      <c r="AK128" s="683" t="str">
        <f ca="1">IF(C128="~380В",'Исходник '!$O$1,'Исходник '!$Q$1)</f>
        <v>+
+
+</v>
      </c>
      <c r="AL128" s="683"/>
      <c r="AM128" s="165">
        <v>25</v>
      </c>
      <c r="AN128" s="133" t="s">
        <v>919</v>
      </c>
      <c r="AO128" s="179" t="s">
        <v>933</v>
      </c>
      <c r="AP128" s="179" t="str">
        <f t="shared" si="46"/>
        <v>раздвинь строчку</v>
      </c>
    </row>
    <row r="129" spans="1:42" s="167" customFormat="1" ht="42" customHeight="1">
      <c r="A129" s="53">
        <f t="shared" si="47"/>
        <v>96</v>
      </c>
      <c r="B129" s="369" t="s">
        <v>303</v>
      </c>
      <c r="C129" s="431" t="str">
        <f t="shared" si="36"/>
        <v>~380В</v>
      </c>
      <c r="D129" s="427" t="s">
        <v>468</v>
      </c>
      <c r="E129" s="683" t="s">
        <v>506</v>
      </c>
      <c r="F129" s="683"/>
      <c r="G129" s="683"/>
      <c r="H129" s="461" t="s">
        <v>511</v>
      </c>
      <c r="I129" s="746"/>
      <c r="J129" s="433" t="str">
        <f t="shared" si="37"/>
        <v>D</v>
      </c>
      <c r="K129" s="683" t="s">
        <v>930</v>
      </c>
      <c r="L129" s="683"/>
      <c r="M129" s="683"/>
      <c r="N129" s="747">
        <f t="shared" si="38"/>
        <v>16</v>
      </c>
      <c r="O129" s="748"/>
      <c r="P129" s="749"/>
      <c r="Q129" s="747">
        <f t="shared" si="39"/>
        <v>16</v>
      </c>
      <c r="R129" s="463"/>
      <c r="S129" s="462"/>
      <c r="T129" s="432">
        <f t="shared" si="40"/>
        <v>160</v>
      </c>
      <c r="U129" s="428" t="s">
        <v>930</v>
      </c>
      <c r="V129" s="431">
        <f t="shared" si="41"/>
        <v>320</v>
      </c>
      <c r="W129" s="750">
        <f t="shared" si="42"/>
        <v>40.799999999999997</v>
      </c>
      <c r="X129" s="751"/>
      <c r="Y129" s="461" t="str">
        <f t="shared" si="43"/>
        <v>1-60</v>
      </c>
      <c r="Z129" s="462"/>
      <c r="AA129" s="461" t="s">
        <v>537</v>
      </c>
      <c r="AB129" s="753"/>
      <c r="AC129" s="461">
        <v>0.1</v>
      </c>
      <c r="AD129" s="462"/>
      <c r="AE129" s="461">
        <f t="shared" si="44"/>
        <v>160</v>
      </c>
      <c r="AF129" s="462"/>
      <c r="AG129" s="683" t="str">
        <f ca="1">IF(C129="~380В",'Исходник '!$O$2,'Исходник '!$Q$2)</f>
        <v>-
-
-</v>
      </c>
      <c r="AH129" s="683"/>
      <c r="AI129" s="461">
        <f t="shared" si="45"/>
        <v>320</v>
      </c>
      <c r="AJ129" s="462"/>
      <c r="AK129" s="683" t="str">
        <f ca="1">IF(C129="~380В",'Исходник '!$O$1,'Исходник '!$Q$1)</f>
        <v>+
+
+</v>
      </c>
      <c r="AL129" s="683"/>
      <c r="AM129" s="165">
        <v>16</v>
      </c>
      <c r="AN129" s="133" t="s">
        <v>919</v>
      </c>
      <c r="AO129" s="179" t="s">
        <v>933</v>
      </c>
      <c r="AP129" s="179" t="str">
        <f t="shared" si="46"/>
        <v>раздвинь строчку</v>
      </c>
    </row>
    <row r="130" spans="1:42" s="167" customFormat="1" ht="42" customHeight="1">
      <c r="A130" s="53">
        <f t="shared" si="47"/>
        <v>97</v>
      </c>
      <c r="B130" s="369" t="s">
        <v>271</v>
      </c>
      <c r="C130" s="431" t="str">
        <f t="shared" si="36"/>
        <v>~380В</v>
      </c>
      <c r="D130" s="427" t="s">
        <v>468</v>
      </c>
      <c r="E130" s="683" t="s">
        <v>506</v>
      </c>
      <c r="F130" s="683"/>
      <c r="G130" s="683"/>
      <c r="H130" s="461" t="s">
        <v>511</v>
      </c>
      <c r="I130" s="746"/>
      <c r="J130" s="433" t="str">
        <f t="shared" si="37"/>
        <v>D</v>
      </c>
      <c r="K130" s="683" t="s">
        <v>930</v>
      </c>
      <c r="L130" s="683"/>
      <c r="M130" s="683"/>
      <c r="N130" s="747">
        <f t="shared" si="38"/>
        <v>16</v>
      </c>
      <c r="O130" s="748"/>
      <c r="P130" s="749"/>
      <c r="Q130" s="747">
        <f t="shared" si="39"/>
        <v>16</v>
      </c>
      <c r="R130" s="463"/>
      <c r="S130" s="462"/>
      <c r="T130" s="432">
        <f t="shared" si="40"/>
        <v>160</v>
      </c>
      <c r="U130" s="428" t="s">
        <v>930</v>
      </c>
      <c r="V130" s="431">
        <f t="shared" si="41"/>
        <v>320</v>
      </c>
      <c r="W130" s="750">
        <f t="shared" si="42"/>
        <v>40.799999999999997</v>
      </c>
      <c r="X130" s="751"/>
      <c r="Y130" s="461" t="str">
        <f t="shared" si="43"/>
        <v>1-60</v>
      </c>
      <c r="Z130" s="462"/>
      <c r="AA130" s="461" t="s">
        <v>538</v>
      </c>
      <c r="AB130" s="753"/>
      <c r="AC130" s="461">
        <v>0.1</v>
      </c>
      <c r="AD130" s="462"/>
      <c r="AE130" s="461">
        <f t="shared" si="44"/>
        <v>160</v>
      </c>
      <c r="AF130" s="462"/>
      <c r="AG130" s="683" t="str">
        <f ca="1">IF(C130="~380В",'Исходник '!$O$2,'Исходник '!$Q$2)</f>
        <v>-
-
-</v>
      </c>
      <c r="AH130" s="683"/>
      <c r="AI130" s="461">
        <f t="shared" si="45"/>
        <v>320</v>
      </c>
      <c r="AJ130" s="462"/>
      <c r="AK130" s="683" t="str">
        <f ca="1">IF(C130="~380В",'Исходник '!$O$1,'Исходник '!$Q$1)</f>
        <v>+
+
+</v>
      </c>
      <c r="AL130" s="683"/>
      <c r="AM130" s="165">
        <v>16</v>
      </c>
      <c r="AN130" s="133" t="s">
        <v>919</v>
      </c>
      <c r="AO130" s="179" t="s">
        <v>933</v>
      </c>
      <c r="AP130" s="179" t="str">
        <f t="shared" si="46"/>
        <v>раздвинь строчку</v>
      </c>
    </row>
    <row r="131" spans="1:42" s="167" customFormat="1" ht="38.25" customHeight="1">
      <c r="A131" s="53">
        <f t="shared" si="47"/>
        <v>98</v>
      </c>
      <c r="B131" s="369" t="s">
        <v>272</v>
      </c>
      <c r="C131" s="431" t="str">
        <f t="shared" si="36"/>
        <v>~380В</v>
      </c>
      <c r="D131" s="427" t="s">
        <v>468</v>
      </c>
      <c r="E131" s="683" t="s">
        <v>506</v>
      </c>
      <c r="F131" s="683"/>
      <c r="G131" s="683"/>
      <c r="H131" s="461" t="s">
        <v>511</v>
      </c>
      <c r="I131" s="746"/>
      <c r="J131" s="433" t="str">
        <f t="shared" si="37"/>
        <v>D</v>
      </c>
      <c r="K131" s="683" t="s">
        <v>930</v>
      </c>
      <c r="L131" s="683"/>
      <c r="M131" s="683"/>
      <c r="N131" s="747">
        <f t="shared" si="38"/>
        <v>10</v>
      </c>
      <c r="O131" s="748"/>
      <c r="P131" s="749"/>
      <c r="Q131" s="747">
        <f t="shared" si="39"/>
        <v>10</v>
      </c>
      <c r="R131" s="463"/>
      <c r="S131" s="462"/>
      <c r="T131" s="432">
        <f t="shared" si="40"/>
        <v>100</v>
      </c>
      <c r="U131" s="428" t="s">
        <v>930</v>
      </c>
      <c r="V131" s="431">
        <f t="shared" si="41"/>
        <v>200</v>
      </c>
      <c r="W131" s="750">
        <f t="shared" si="42"/>
        <v>25.5</v>
      </c>
      <c r="X131" s="751"/>
      <c r="Y131" s="461" t="str">
        <f t="shared" si="43"/>
        <v>1-60</v>
      </c>
      <c r="Z131" s="462"/>
      <c r="AA131" s="461" t="s">
        <v>539</v>
      </c>
      <c r="AB131" s="753"/>
      <c r="AC131" s="461">
        <v>0.1</v>
      </c>
      <c r="AD131" s="462"/>
      <c r="AE131" s="461">
        <f t="shared" si="44"/>
        <v>100</v>
      </c>
      <c r="AF131" s="462"/>
      <c r="AG131" s="683" t="str">
        <f ca="1">IF(C131="~380В",'Исходник '!$O$2,'Исходник '!$Q$2)</f>
        <v>-
-
-</v>
      </c>
      <c r="AH131" s="683"/>
      <c r="AI131" s="461">
        <f t="shared" si="45"/>
        <v>200</v>
      </c>
      <c r="AJ131" s="462"/>
      <c r="AK131" s="683" t="str">
        <f ca="1">IF(C131="~380В",'Исходник '!$O$1,'Исходник '!$Q$1)</f>
        <v>+
+
+</v>
      </c>
      <c r="AL131" s="683"/>
      <c r="AM131" s="165">
        <v>10</v>
      </c>
      <c r="AN131" s="133" t="s">
        <v>919</v>
      </c>
      <c r="AO131" s="179" t="s">
        <v>933</v>
      </c>
      <c r="AP131" s="179" t="str">
        <f t="shared" si="46"/>
        <v>раздвинь строчку</v>
      </c>
    </row>
    <row r="132" spans="1:42" s="167" customFormat="1" ht="20.100000000000001" customHeight="1">
      <c r="A132" s="53">
        <f t="shared" si="47"/>
        <v>99</v>
      </c>
      <c r="B132" s="369" t="s">
        <v>304</v>
      </c>
      <c r="C132" s="431" t="str">
        <f t="shared" si="36"/>
        <v>~220В</v>
      </c>
      <c r="D132" s="427" t="s">
        <v>468</v>
      </c>
      <c r="E132" s="683" t="s">
        <v>506</v>
      </c>
      <c r="F132" s="683"/>
      <c r="G132" s="683"/>
      <c r="H132" s="461" t="s">
        <v>511</v>
      </c>
      <c r="I132" s="746"/>
      <c r="J132" s="433" t="str">
        <f t="shared" si="37"/>
        <v>С</v>
      </c>
      <c r="K132" s="683" t="s">
        <v>930</v>
      </c>
      <c r="L132" s="683"/>
      <c r="M132" s="683"/>
      <c r="N132" s="747">
        <f t="shared" si="38"/>
        <v>10</v>
      </c>
      <c r="O132" s="748"/>
      <c r="P132" s="749"/>
      <c r="Q132" s="747">
        <f t="shared" si="39"/>
        <v>10</v>
      </c>
      <c r="R132" s="463"/>
      <c r="S132" s="462"/>
      <c r="T132" s="432">
        <f t="shared" si="40"/>
        <v>50</v>
      </c>
      <c r="U132" s="428" t="s">
        <v>930</v>
      </c>
      <c r="V132" s="431">
        <f t="shared" si="41"/>
        <v>100</v>
      </c>
      <c r="W132" s="750">
        <f t="shared" si="42"/>
        <v>25.5</v>
      </c>
      <c r="X132" s="751"/>
      <c r="Y132" s="461" t="str">
        <f t="shared" si="43"/>
        <v>1-60</v>
      </c>
      <c r="Z132" s="462"/>
      <c r="AA132" s="752">
        <v>13</v>
      </c>
      <c r="AB132" s="753"/>
      <c r="AC132" s="461">
        <v>0.1</v>
      </c>
      <c r="AD132" s="462"/>
      <c r="AE132" s="461">
        <f t="shared" si="44"/>
        <v>50</v>
      </c>
      <c r="AF132" s="462"/>
      <c r="AG132" s="683" t="str">
        <f ca="1">IF(C132="~380В",'Исходник '!$O$2,'Исходник '!$Q$2)</f>
        <v>-</v>
      </c>
      <c r="AH132" s="683"/>
      <c r="AI132" s="461">
        <f t="shared" si="45"/>
        <v>100</v>
      </c>
      <c r="AJ132" s="462"/>
      <c r="AK132" s="683" t="str">
        <f ca="1">IF(C132="~380В",'Исходник '!$O$1,'Исходник '!$Q$1)</f>
        <v>+</v>
      </c>
      <c r="AL132" s="683"/>
      <c r="AM132" s="165">
        <v>10</v>
      </c>
      <c r="AN132" s="133" t="s">
        <v>926</v>
      </c>
      <c r="AO132" s="179" t="s">
        <v>927</v>
      </c>
      <c r="AP132" s="179" t="str">
        <f t="shared" si="46"/>
        <v>-</v>
      </c>
    </row>
    <row r="133" spans="1:42" s="167" customFormat="1" ht="20.100000000000001" customHeight="1">
      <c r="A133" s="53">
        <f t="shared" si="47"/>
        <v>100</v>
      </c>
      <c r="B133" s="369" t="s">
        <v>273</v>
      </c>
      <c r="C133" s="431" t="str">
        <f t="shared" si="36"/>
        <v>~220В</v>
      </c>
      <c r="D133" s="427" t="s">
        <v>468</v>
      </c>
      <c r="E133" s="683" t="s">
        <v>506</v>
      </c>
      <c r="F133" s="683"/>
      <c r="G133" s="683"/>
      <c r="H133" s="461" t="s">
        <v>511</v>
      </c>
      <c r="I133" s="746"/>
      <c r="J133" s="433" t="str">
        <f t="shared" si="37"/>
        <v>D</v>
      </c>
      <c r="K133" s="683" t="s">
        <v>930</v>
      </c>
      <c r="L133" s="683"/>
      <c r="M133" s="683"/>
      <c r="N133" s="747">
        <f t="shared" si="38"/>
        <v>10</v>
      </c>
      <c r="O133" s="748"/>
      <c r="P133" s="749"/>
      <c r="Q133" s="747">
        <f t="shared" si="39"/>
        <v>10</v>
      </c>
      <c r="R133" s="463"/>
      <c r="S133" s="462"/>
      <c r="T133" s="432">
        <f t="shared" si="40"/>
        <v>100</v>
      </c>
      <c r="U133" s="428" t="s">
        <v>930</v>
      </c>
      <c r="V133" s="431">
        <f t="shared" si="41"/>
        <v>200</v>
      </c>
      <c r="W133" s="750">
        <f t="shared" si="42"/>
        <v>25.5</v>
      </c>
      <c r="X133" s="751"/>
      <c r="Y133" s="461" t="str">
        <f t="shared" si="43"/>
        <v>1-60</v>
      </c>
      <c r="Z133" s="462"/>
      <c r="AA133" s="752">
        <v>13</v>
      </c>
      <c r="AB133" s="753"/>
      <c r="AC133" s="461">
        <v>0.1</v>
      </c>
      <c r="AD133" s="462"/>
      <c r="AE133" s="461">
        <f t="shared" si="44"/>
        <v>100</v>
      </c>
      <c r="AF133" s="462"/>
      <c r="AG133" s="683" t="str">
        <f ca="1">IF(C133="~380В",'Исходник '!$O$2,'Исходник '!$Q$2)</f>
        <v>-</v>
      </c>
      <c r="AH133" s="683"/>
      <c r="AI133" s="461">
        <f t="shared" si="45"/>
        <v>200</v>
      </c>
      <c r="AJ133" s="462"/>
      <c r="AK133" s="683" t="str">
        <f ca="1">IF(C133="~380В",'Исходник '!$O$1,'Исходник '!$Q$1)</f>
        <v>+</v>
      </c>
      <c r="AL133" s="683"/>
      <c r="AM133" s="165">
        <v>10</v>
      </c>
      <c r="AN133" s="133" t="s">
        <v>926</v>
      </c>
      <c r="AO133" s="179" t="s">
        <v>933</v>
      </c>
      <c r="AP133" s="179" t="str">
        <f t="shared" si="46"/>
        <v>-</v>
      </c>
    </row>
    <row r="134" spans="1:42" s="167" customFormat="1" ht="20.100000000000001" customHeight="1">
      <c r="A134" s="53">
        <f t="shared" si="47"/>
        <v>101</v>
      </c>
      <c r="B134" s="369" t="s">
        <v>305</v>
      </c>
      <c r="C134" s="431" t="str">
        <f t="shared" si="36"/>
        <v>~220В</v>
      </c>
      <c r="D134" s="427" t="s">
        <v>468</v>
      </c>
      <c r="E134" s="683" t="s">
        <v>506</v>
      </c>
      <c r="F134" s="683"/>
      <c r="G134" s="683"/>
      <c r="H134" s="461" t="s">
        <v>511</v>
      </c>
      <c r="I134" s="746"/>
      <c r="J134" s="433" t="str">
        <f t="shared" si="37"/>
        <v>С</v>
      </c>
      <c r="K134" s="683" t="s">
        <v>930</v>
      </c>
      <c r="L134" s="683"/>
      <c r="M134" s="683"/>
      <c r="N134" s="747">
        <f t="shared" si="38"/>
        <v>10</v>
      </c>
      <c r="O134" s="748"/>
      <c r="P134" s="749"/>
      <c r="Q134" s="747">
        <f t="shared" si="39"/>
        <v>10</v>
      </c>
      <c r="R134" s="463"/>
      <c r="S134" s="462"/>
      <c r="T134" s="432">
        <f t="shared" si="40"/>
        <v>50</v>
      </c>
      <c r="U134" s="428" t="s">
        <v>930</v>
      </c>
      <c r="V134" s="431">
        <f t="shared" si="41"/>
        <v>100</v>
      </c>
      <c r="W134" s="750">
        <f t="shared" si="42"/>
        <v>25.5</v>
      </c>
      <c r="X134" s="751"/>
      <c r="Y134" s="461" t="str">
        <f t="shared" si="43"/>
        <v>1-60</v>
      </c>
      <c r="Z134" s="462"/>
      <c r="AA134" s="752">
        <v>15</v>
      </c>
      <c r="AB134" s="753"/>
      <c r="AC134" s="461">
        <v>0.1</v>
      </c>
      <c r="AD134" s="462"/>
      <c r="AE134" s="461">
        <f t="shared" si="44"/>
        <v>50</v>
      </c>
      <c r="AF134" s="462"/>
      <c r="AG134" s="683" t="str">
        <f ca="1">IF(C134="~380В",'Исходник '!$O$2,'Исходник '!$Q$2)</f>
        <v>-</v>
      </c>
      <c r="AH134" s="683"/>
      <c r="AI134" s="461">
        <f t="shared" si="45"/>
        <v>100</v>
      </c>
      <c r="AJ134" s="462"/>
      <c r="AK134" s="683" t="str">
        <f ca="1">IF(C134="~380В",'Исходник '!$O$1,'Исходник '!$Q$1)</f>
        <v>+</v>
      </c>
      <c r="AL134" s="683"/>
      <c r="AM134" s="165">
        <v>10</v>
      </c>
      <c r="AN134" s="133" t="s">
        <v>926</v>
      </c>
      <c r="AO134" s="179" t="s">
        <v>927</v>
      </c>
      <c r="AP134" s="179" t="str">
        <f t="shared" si="46"/>
        <v>-</v>
      </c>
    </row>
    <row r="135" spans="1:42" s="167" customFormat="1" ht="20.100000000000001" customHeight="1">
      <c r="A135" s="53">
        <f t="shared" si="47"/>
        <v>102</v>
      </c>
      <c r="B135" s="369" t="s">
        <v>306</v>
      </c>
      <c r="C135" s="431" t="str">
        <f t="shared" si="36"/>
        <v>~220В</v>
      </c>
      <c r="D135" s="427" t="s">
        <v>468</v>
      </c>
      <c r="E135" s="683" t="s">
        <v>506</v>
      </c>
      <c r="F135" s="683"/>
      <c r="G135" s="683"/>
      <c r="H135" s="461" t="s">
        <v>511</v>
      </c>
      <c r="I135" s="746"/>
      <c r="J135" s="433" t="str">
        <f t="shared" si="37"/>
        <v>С</v>
      </c>
      <c r="K135" s="683" t="s">
        <v>930</v>
      </c>
      <c r="L135" s="683"/>
      <c r="M135" s="683"/>
      <c r="N135" s="747">
        <f t="shared" si="38"/>
        <v>10</v>
      </c>
      <c r="O135" s="748"/>
      <c r="P135" s="749"/>
      <c r="Q135" s="747">
        <f t="shared" si="39"/>
        <v>10</v>
      </c>
      <c r="R135" s="463"/>
      <c r="S135" s="462"/>
      <c r="T135" s="432">
        <f t="shared" si="40"/>
        <v>50</v>
      </c>
      <c r="U135" s="428" t="s">
        <v>930</v>
      </c>
      <c r="V135" s="431">
        <f t="shared" si="41"/>
        <v>100</v>
      </c>
      <c r="W135" s="750">
        <f t="shared" si="42"/>
        <v>25.5</v>
      </c>
      <c r="X135" s="751"/>
      <c r="Y135" s="461" t="str">
        <f t="shared" si="43"/>
        <v>1-60</v>
      </c>
      <c r="Z135" s="462"/>
      <c r="AA135" s="752">
        <v>14</v>
      </c>
      <c r="AB135" s="753"/>
      <c r="AC135" s="461">
        <v>0.1</v>
      </c>
      <c r="AD135" s="462"/>
      <c r="AE135" s="461">
        <f t="shared" si="44"/>
        <v>50</v>
      </c>
      <c r="AF135" s="462"/>
      <c r="AG135" s="683" t="str">
        <f ca="1">IF(C135="~380В",'Исходник '!$O$2,'Исходник '!$Q$2)</f>
        <v>-</v>
      </c>
      <c r="AH135" s="683"/>
      <c r="AI135" s="461">
        <f t="shared" si="45"/>
        <v>100</v>
      </c>
      <c r="AJ135" s="462"/>
      <c r="AK135" s="683" t="str">
        <f ca="1">IF(C135="~380В",'Исходник '!$O$1,'Исходник '!$Q$1)</f>
        <v>+</v>
      </c>
      <c r="AL135" s="683"/>
      <c r="AM135" s="165">
        <v>10</v>
      </c>
      <c r="AN135" s="133" t="s">
        <v>926</v>
      </c>
      <c r="AO135" s="179" t="s">
        <v>927</v>
      </c>
      <c r="AP135" s="179" t="str">
        <f t="shared" si="46"/>
        <v>-</v>
      </c>
    </row>
    <row r="136" spans="1:42" s="167" customFormat="1" ht="36" customHeight="1">
      <c r="A136" s="53">
        <f t="shared" si="47"/>
        <v>103</v>
      </c>
      <c r="B136" s="369" t="s">
        <v>274</v>
      </c>
      <c r="C136" s="431" t="str">
        <f t="shared" si="36"/>
        <v>~380В</v>
      </c>
      <c r="D136" s="427" t="s">
        <v>468</v>
      </c>
      <c r="E136" s="683" t="s">
        <v>506</v>
      </c>
      <c r="F136" s="683"/>
      <c r="G136" s="683"/>
      <c r="H136" s="461" t="s">
        <v>511</v>
      </c>
      <c r="I136" s="746"/>
      <c r="J136" s="433" t="str">
        <f t="shared" si="37"/>
        <v>D</v>
      </c>
      <c r="K136" s="683" t="s">
        <v>930</v>
      </c>
      <c r="L136" s="683"/>
      <c r="M136" s="683"/>
      <c r="N136" s="747">
        <f t="shared" si="38"/>
        <v>10</v>
      </c>
      <c r="O136" s="748"/>
      <c r="P136" s="749"/>
      <c r="Q136" s="747">
        <f t="shared" si="39"/>
        <v>10</v>
      </c>
      <c r="R136" s="463"/>
      <c r="S136" s="462"/>
      <c r="T136" s="432">
        <f t="shared" si="40"/>
        <v>100</v>
      </c>
      <c r="U136" s="428" t="s">
        <v>930</v>
      </c>
      <c r="V136" s="431">
        <f t="shared" si="41"/>
        <v>200</v>
      </c>
      <c r="W136" s="750">
        <f t="shared" si="42"/>
        <v>25.5</v>
      </c>
      <c r="X136" s="751"/>
      <c r="Y136" s="461" t="str">
        <f t="shared" si="43"/>
        <v>1-60</v>
      </c>
      <c r="Z136" s="462"/>
      <c r="AA136" s="461" t="s">
        <v>522</v>
      </c>
      <c r="AB136" s="753"/>
      <c r="AC136" s="461">
        <v>0.1</v>
      </c>
      <c r="AD136" s="462"/>
      <c r="AE136" s="461">
        <f t="shared" si="44"/>
        <v>100</v>
      </c>
      <c r="AF136" s="462"/>
      <c r="AG136" s="683" t="str">
        <f ca="1">IF(C136="~380В",'Исходник '!$O$2,'Исходник '!$Q$2)</f>
        <v>-
-
-</v>
      </c>
      <c r="AH136" s="683"/>
      <c r="AI136" s="461">
        <f t="shared" si="45"/>
        <v>200</v>
      </c>
      <c r="AJ136" s="462"/>
      <c r="AK136" s="683" t="str">
        <f ca="1">IF(C136="~380В",'Исходник '!$O$1,'Исходник '!$Q$1)</f>
        <v>+
+
+</v>
      </c>
      <c r="AL136" s="683"/>
      <c r="AM136" s="165">
        <v>10</v>
      </c>
      <c r="AN136" s="133" t="s">
        <v>919</v>
      </c>
      <c r="AO136" s="179" t="s">
        <v>933</v>
      </c>
      <c r="AP136" s="179" t="str">
        <f t="shared" si="46"/>
        <v>раздвинь строчку</v>
      </c>
    </row>
    <row r="137" spans="1:42" s="167" customFormat="1" ht="38.25" customHeight="1">
      <c r="A137" s="53">
        <f t="shared" si="47"/>
        <v>104</v>
      </c>
      <c r="B137" s="369" t="s">
        <v>355</v>
      </c>
      <c r="C137" s="431" t="str">
        <f t="shared" si="36"/>
        <v>~380В</v>
      </c>
      <c r="D137" s="427" t="s">
        <v>468</v>
      </c>
      <c r="E137" s="683" t="s">
        <v>506</v>
      </c>
      <c r="F137" s="683"/>
      <c r="G137" s="683"/>
      <c r="H137" s="461" t="s">
        <v>511</v>
      </c>
      <c r="I137" s="746"/>
      <c r="J137" s="433" t="str">
        <f t="shared" si="37"/>
        <v>D</v>
      </c>
      <c r="K137" s="683" t="s">
        <v>930</v>
      </c>
      <c r="L137" s="683"/>
      <c r="M137" s="683"/>
      <c r="N137" s="747">
        <f t="shared" si="38"/>
        <v>16</v>
      </c>
      <c r="O137" s="748"/>
      <c r="P137" s="749"/>
      <c r="Q137" s="747">
        <f t="shared" si="39"/>
        <v>16</v>
      </c>
      <c r="R137" s="463"/>
      <c r="S137" s="462"/>
      <c r="T137" s="432">
        <f t="shared" si="40"/>
        <v>160</v>
      </c>
      <c r="U137" s="428" t="s">
        <v>930</v>
      </c>
      <c r="V137" s="431">
        <f t="shared" si="41"/>
        <v>320</v>
      </c>
      <c r="W137" s="750">
        <f t="shared" si="42"/>
        <v>40.799999999999997</v>
      </c>
      <c r="X137" s="751"/>
      <c r="Y137" s="461" t="str">
        <f t="shared" si="43"/>
        <v>1-60</v>
      </c>
      <c r="Z137" s="462"/>
      <c r="AA137" s="461" t="s">
        <v>540</v>
      </c>
      <c r="AB137" s="753"/>
      <c r="AC137" s="461">
        <v>0.1</v>
      </c>
      <c r="AD137" s="462"/>
      <c r="AE137" s="461">
        <f t="shared" si="44"/>
        <v>160</v>
      </c>
      <c r="AF137" s="462"/>
      <c r="AG137" s="683" t="str">
        <f ca="1">IF(C137="~380В",'Исходник '!$O$2,'Исходник '!$Q$2)</f>
        <v>-
-
-</v>
      </c>
      <c r="AH137" s="683"/>
      <c r="AI137" s="461">
        <f t="shared" si="45"/>
        <v>320</v>
      </c>
      <c r="AJ137" s="462"/>
      <c r="AK137" s="683" t="str">
        <f ca="1">IF(C137="~380В",'Исходник '!$O$1,'Исходник '!$Q$1)</f>
        <v>+
+
+</v>
      </c>
      <c r="AL137" s="683"/>
      <c r="AM137" s="165">
        <v>16</v>
      </c>
      <c r="AN137" s="133" t="s">
        <v>919</v>
      </c>
      <c r="AO137" s="179" t="s">
        <v>933</v>
      </c>
      <c r="AP137" s="179" t="str">
        <f t="shared" si="46"/>
        <v>раздвинь строчку</v>
      </c>
    </row>
    <row r="138" spans="1:42" s="173" customFormat="1" ht="18" customHeight="1">
      <c r="A138" s="174" t="str">
        <f ca="1">'Протокол №503-4'!A145:S145</f>
        <v>ВРУ-4.3 (жильё/сек.3)</v>
      </c>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6"/>
      <c r="AM138" s="177"/>
      <c r="AN138" s="177"/>
      <c r="AO138" s="178"/>
      <c r="AP138" s="178"/>
    </row>
    <row r="139" spans="1:42" s="173" customFormat="1" ht="18" customHeight="1">
      <c r="A139" s="174" t="str">
        <f ca="1">'Протокол №503-4'!A146:S146</f>
        <v>ВП-1</v>
      </c>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6"/>
      <c r="AM139" s="177"/>
      <c r="AN139" s="177"/>
      <c r="AO139" s="178"/>
      <c r="AP139" s="178"/>
    </row>
    <row r="140" spans="1:42" s="167" customFormat="1" ht="42" customHeight="1">
      <c r="A140" s="53">
        <v>105</v>
      </c>
      <c r="B140" s="430" t="s">
        <v>194</v>
      </c>
      <c r="C140" s="431" t="str">
        <f>IF(AN140="АВС","~380В","~220В")</f>
        <v>~380В</v>
      </c>
      <c r="D140" s="427" t="s">
        <v>464</v>
      </c>
      <c r="E140" s="683" t="s">
        <v>506</v>
      </c>
      <c r="F140" s="683"/>
      <c r="G140" s="683"/>
      <c r="H140" s="461" t="s">
        <v>507</v>
      </c>
      <c r="I140" s="746"/>
      <c r="J140" s="468"/>
      <c r="K140" s="683" t="s">
        <v>930</v>
      </c>
      <c r="L140" s="683"/>
      <c r="M140" s="683"/>
      <c r="N140" s="747">
        <f>AM140</f>
        <v>200</v>
      </c>
      <c r="O140" s="748"/>
      <c r="P140" s="749"/>
      <c r="Q140" s="747">
        <f>N140</f>
        <v>200</v>
      </c>
      <c r="R140" s="463"/>
      <c r="S140" s="462"/>
      <c r="T140" s="432">
        <v>1600</v>
      </c>
      <c r="U140" s="428" t="s">
        <v>930</v>
      </c>
      <c r="V140" s="431">
        <v>2400</v>
      </c>
      <c r="W140" s="750">
        <f>N140*2.55</f>
        <v>509.99999999999994</v>
      </c>
      <c r="X140" s="751"/>
      <c r="Y140" s="461" t="str">
        <f>IF(OR($AM140&lt;32,$AM140=32),"1-60","1-120")</f>
        <v>1-120</v>
      </c>
      <c r="Z140" s="462"/>
      <c r="AA140" s="683" t="s">
        <v>541</v>
      </c>
      <c r="AB140" s="683"/>
      <c r="AC140" s="461">
        <v>0.2</v>
      </c>
      <c r="AD140" s="462"/>
      <c r="AE140" s="461">
        <f>T140</f>
        <v>1600</v>
      </c>
      <c r="AF140" s="462"/>
      <c r="AG140" s="683" t="str">
        <f ca="1">IF(C140="~380В",'Исходник '!$O$2,'Исходник '!$Q$2)</f>
        <v>-
-
-</v>
      </c>
      <c r="AH140" s="683"/>
      <c r="AI140" s="461">
        <f>V140</f>
        <v>2400</v>
      </c>
      <c r="AJ140" s="462"/>
      <c r="AK140" s="683" t="str">
        <f ca="1">IF(C140="~380В",'Исходник '!$O$1,'Исходник '!$Q$1)</f>
        <v>+
+
+</v>
      </c>
      <c r="AL140" s="683"/>
      <c r="AM140" s="165">
        <v>200</v>
      </c>
      <c r="AN140" s="133" t="s">
        <v>919</v>
      </c>
      <c r="AO140" s="179" t="s">
        <v>927</v>
      </c>
      <c r="AP140" s="179" t="str">
        <f>IF(C140="~380В","раздвинь строчку","-")</f>
        <v>раздвинь строчку</v>
      </c>
    </row>
    <row r="141" spans="1:42" s="173" customFormat="1" ht="18" customHeight="1">
      <c r="A141" s="174" t="str">
        <f ca="1">'Протокол №503-3'!A363</f>
        <v>ВП-2</v>
      </c>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6"/>
      <c r="AM141" s="177"/>
      <c r="AN141" s="177"/>
      <c r="AO141" s="178"/>
      <c r="AP141" s="178"/>
    </row>
    <row r="142" spans="1:42" s="167" customFormat="1" ht="42" customHeight="1">
      <c r="A142" s="53">
        <v>106</v>
      </c>
      <c r="B142" s="430" t="s">
        <v>194</v>
      </c>
      <c r="C142" s="431" t="str">
        <f>IF(AN142="АВС","~380В","~220В")</f>
        <v>~380В</v>
      </c>
      <c r="D142" s="427" t="s">
        <v>464</v>
      </c>
      <c r="E142" s="683" t="s">
        <v>506</v>
      </c>
      <c r="F142" s="683"/>
      <c r="G142" s="683"/>
      <c r="H142" s="461" t="s">
        <v>507</v>
      </c>
      <c r="I142" s="746"/>
      <c r="J142" s="468"/>
      <c r="K142" s="683" t="s">
        <v>930</v>
      </c>
      <c r="L142" s="683"/>
      <c r="M142" s="683"/>
      <c r="N142" s="747">
        <f>AM142</f>
        <v>200</v>
      </c>
      <c r="O142" s="748"/>
      <c r="P142" s="749"/>
      <c r="Q142" s="747">
        <f>N142</f>
        <v>200</v>
      </c>
      <c r="R142" s="463"/>
      <c r="S142" s="462"/>
      <c r="T142" s="432">
        <v>1600</v>
      </c>
      <c r="U142" s="428" t="s">
        <v>930</v>
      </c>
      <c r="V142" s="431">
        <v>2400</v>
      </c>
      <c r="W142" s="750">
        <f>N142*2.55</f>
        <v>509.99999999999994</v>
      </c>
      <c r="X142" s="751"/>
      <c r="Y142" s="461" t="str">
        <f>IF(OR($AM142&lt;32,$AM142=32),"1-60","1-120")</f>
        <v>1-120</v>
      </c>
      <c r="Z142" s="462"/>
      <c r="AA142" s="683" t="s">
        <v>542</v>
      </c>
      <c r="AB142" s="683"/>
      <c r="AC142" s="461">
        <v>0.2</v>
      </c>
      <c r="AD142" s="462"/>
      <c r="AE142" s="461">
        <f>T142</f>
        <v>1600</v>
      </c>
      <c r="AF142" s="462"/>
      <c r="AG142" s="683" t="str">
        <f ca="1">IF(C142="~380В",'Исходник '!$O$2,'Исходник '!$Q$2)</f>
        <v>-
-
-</v>
      </c>
      <c r="AH142" s="683"/>
      <c r="AI142" s="461">
        <f>V142</f>
        <v>2400</v>
      </c>
      <c r="AJ142" s="462"/>
      <c r="AK142" s="683" t="str">
        <f ca="1">IF(C142="~380В",'Исходник '!$O$1,'Исходник '!$Q$1)</f>
        <v>+
+
+</v>
      </c>
      <c r="AL142" s="683"/>
      <c r="AM142" s="165">
        <v>200</v>
      </c>
      <c r="AN142" s="133" t="s">
        <v>919</v>
      </c>
      <c r="AO142" s="179" t="s">
        <v>927</v>
      </c>
      <c r="AP142" s="179" t="str">
        <f>IF(C142="~380В","раздвинь строчку","-")</f>
        <v>раздвинь строчку</v>
      </c>
    </row>
    <row r="143" spans="1:42" s="173" customFormat="1" ht="18" customHeight="1">
      <c r="A143" s="174" t="str">
        <f ca="1">'Протокол №503-4'!A148:S148</f>
        <v>РП-1/2</v>
      </c>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6"/>
      <c r="AM143" s="177"/>
      <c r="AN143" s="177"/>
      <c r="AO143" s="178"/>
      <c r="AP143" s="178"/>
    </row>
    <row r="144" spans="1:42" s="167" customFormat="1" ht="42" customHeight="1">
      <c r="A144" s="53">
        <v>107</v>
      </c>
      <c r="B144" s="430" t="s">
        <v>215</v>
      </c>
      <c r="C144" s="431" t="str">
        <f>IF(AN144="АВС","~380В","~220В")</f>
        <v>~380В</v>
      </c>
      <c r="D144" s="427" t="s">
        <v>464</v>
      </c>
      <c r="E144" s="683" t="s">
        <v>506</v>
      </c>
      <c r="F144" s="683"/>
      <c r="G144" s="683"/>
      <c r="H144" s="461" t="s">
        <v>507</v>
      </c>
      <c r="I144" s="746"/>
      <c r="J144" s="468"/>
      <c r="K144" s="683" t="s">
        <v>930</v>
      </c>
      <c r="L144" s="683"/>
      <c r="M144" s="683"/>
      <c r="N144" s="747">
        <f>AM144</f>
        <v>160</v>
      </c>
      <c r="O144" s="748"/>
      <c r="P144" s="749"/>
      <c r="Q144" s="747">
        <f>N144</f>
        <v>160</v>
      </c>
      <c r="R144" s="463"/>
      <c r="S144" s="462"/>
      <c r="T144" s="297">
        <v>1280</v>
      </c>
      <c r="U144" s="428" t="s">
        <v>930</v>
      </c>
      <c r="V144" s="149">
        <v>1920</v>
      </c>
      <c r="W144" s="750">
        <f>N144*2.55</f>
        <v>408</v>
      </c>
      <c r="X144" s="751"/>
      <c r="Y144" s="461" t="str">
        <f>IF(OR($AM144&lt;32,$AM144=32),"1-60","1-120")</f>
        <v>1-120</v>
      </c>
      <c r="Z144" s="462"/>
      <c r="AA144" s="683" t="s">
        <v>528</v>
      </c>
      <c r="AB144" s="683"/>
      <c r="AC144" s="461">
        <v>0.2</v>
      </c>
      <c r="AD144" s="462"/>
      <c r="AE144" s="461">
        <f>T144</f>
        <v>1280</v>
      </c>
      <c r="AF144" s="462"/>
      <c r="AG144" s="683" t="str">
        <f ca="1">IF(C144="~380В",'Исходник '!$O$2,'Исходник '!$Q$2)</f>
        <v>-
-
-</v>
      </c>
      <c r="AH144" s="683"/>
      <c r="AI144" s="461">
        <f>V144</f>
        <v>1920</v>
      </c>
      <c r="AJ144" s="462"/>
      <c r="AK144" s="683" t="str">
        <f ca="1">IF(C144="~380В",'Исходник '!$O$1,'Исходник '!$Q$1)</f>
        <v>+
+
+</v>
      </c>
      <c r="AL144" s="683"/>
      <c r="AM144" s="165">
        <v>160</v>
      </c>
      <c r="AN144" s="133" t="s">
        <v>919</v>
      </c>
      <c r="AO144" s="179" t="s">
        <v>927</v>
      </c>
      <c r="AP144" s="179" t="str">
        <f>IF(C144="~380В","раздвинь строчку","-")</f>
        <v>раздвинь строчку</v>
      </c>
    </row>
    <row r="145" spans="1:42" s="167" customFormat="1" ht="42" customHeight="1">
      <c r="A145" s="53">
        <f ca="1">A144+1</f>
        <v>108</v>
      </c>
      <c r="B145" s="430" t="s">
        <v>301</v>
      </c>
      <c r="C145" s="431" t="str">
        <f>IF(AN145="АВС","~380В","~220В")</f>
        <v>~380В</v>
      </c>
      <c r="D145" s="427" t="s">
        <v>464</v>
      </c>
      <c r="E145" s="683" t="s">
        <v>506</v>
      </c>
      <c r="F145" s="683"/>
      <c r="G145" s="683"/>
      <c r="H145" s="461" t="s">
        <v>507</v>
      </c>
      <c r="I145" s="746"/>
      <c r="J145" s="468"/>
      <c r="K145" s="683" t="s">
        <v>930</v>
      </c>
      <c r="L145" s="683"/>
      <c r="M145" s="683"/>
      <c r="N145" s="747">
        <f>AM145</f>
        <v>160</v>
      </c>
      <c r="O145" s="748"/>
      <c r="P145" s="749"/>
      <c r="Q145" s="747">
        <f>N145</f>
        <v>160</v>
      </c>
      <c r="R145" s="463"/>
      <c r="S145" s="462"/>
      <c r="T145" s="297">
        <v>1280</v>
      </c>
      <c r="U145" s="428" t="s">
        <v>930</v>
      </c>
      <c r="V145" s="149">
        <v>1920</v>
      </c>
      <c r="W145" s="750">
        <f>N145*2.55</f>
        <v>408</v>
      </c>
      <c r="X145" s="751"/>
      <c r="Y145" s="461" t="str">
        <f>IF(OR($AM145&lt;32,$AM145=32),"1-60","1-120")</f>
        <v>1-120</v>
      </c>
      <c r="Z145" s="462"/>
      <c r="AA145" s="683" t="s">
        <v>542</v>
      </c>
      <c r="AB145" s="683"/>
      <c r="AC145" s="461">
        <v>0.2</v>
      </c>
      <c r="AD145" s="462"/>
      <c r="AE145" s="461">
        <f>T145</f>
        <v>1280</v>
      </c>
      <c r="AF145" s="462"/>
      <c r="AG145" s="683" t="str">
        <f ca="1">IF(C145="~380В",'Исходник '!$O$2,'Исходник '!$Q$2)</f>
        <v>-
-
-</v>
      </c>
      <c r="AH145" s="683"/>
      <c r="AI145" s="461">
        <f>V145</f>
        <v>1920</v>
      </c>
      <c r="AJ145" s="462"/>
      <c r="AK145" s="683" t="str">
        <f ca="1">IF(C145="~380В",'Исходник '!$O$1,'Исходник '!$Q$1)</f>
        <v>+
+
+</v>
      </c>
      <c r="AL145" s="683"/>
      <c r="AM145" s="165">
        <v>160</v>
      </c>
      <c r="AN145" s="133" t="s">
        <v>919</v>
      </c>
      <c r="AO145" s="179" t="s">
        <v>927</v>
      </c>
      <c r="AP145" s="179" t="str">
        <f>IF(C145="~380В","раздвинь строчку","-")</f>
        <v>раздвинь строчку</v>
      </c>
    </row>
    <row r="146" spans="1:42" s="173" customFormat="1" ht="18" customHeight="1">
      <c r="A146" s="174" t="str">
        <f ca="1">'Протокол №503-4'!A151:S151</f>
        <v>РП-3</v>
      </c>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6"/>
      <c r="AM146" s="177"/>
      <c r="AN146" s="177"/>
      <c r="AO146" s="178"/>
      <c r="AP146" s="178"/>
    </row>
    <row r="147" spans="1:42" s="167" customFormat="1" ht="20.100000000000001" customHeight="1">
      <c r="A147" s="53">
        <v>109</v>
      </c>
      <c r="B147" s="430" t="s">
        <v>404</v>
      </c>
      <c r="C147" s="431" t="str">
        <f t="shared" ref="C147:C153" si="48">IF(AN147="АВС","~380В","~220В")</f>
        <v>~220В</v>
      </c>
      <c r="D147" s="427" t="s">
        <v>468</v>
      </c>
      <c r="E147" s="683" t="s">
        <v>506</v>
      </c>
      <c r="F147" s="683"/>
      <c r="G147" s="683"/>
      <c r="H147" s="461" t="s">
        <v>511</v>
      </c>
      <c r="I147" s="746"/>
      <c r="J147" s="433" t="str">
        <f t="shared" ref="J147:J153" si="49">AO147</f>
        <v>С</v>
      </c>
      <c r="K147" s="683" t="s">
        <v>930</v>
      </c>
      <c r="L147" s="683"/>
      <c r="M147" s="683"/>
      <c r="N147" s="747">
        <f t="shared" ref="N147:N153" si="50">AM147</f>
        <v>10</v>
      </c>
      <c r="O147" s="748"/>
      <c r="P147" s="749"/>
      <c r="Q147" s="747">
        <f t="shared" ref="Q147:Q153" si="51">N147</f>
        <v>10</v>
      </c>
      <c r="R147" s="463"/>
      <c r="S147" s="462"/>
      <c r="T147" s="432">
        <f t="shared" ref="T147:T153" si="52">IF(AO147="В",N147*3,IF(AO147="С",N147*5,N147*10))</f>
        <v>50</v>
      </c>
      <c r="U147" s="428" t="s">
        <v>930</v>
      </c>
      <c r="V147" s="431">
        <f t="shared" ref="V147:V153" si="53">IF(AO147="В",N147*5,IF(AO147="С",N147*10,N147*20))</f>
        <v>100</v>
      </c>
      <c r="W147" s="750">
        <f t="shared" ref="W147:W153" si="54">N147*2.55</f>
        <v>25.5</v>
      </c>
      <c r="X147" s="751"/>
      <c r="Y147" s="461" t="str">
        <f t="shared" ref="Y147:Y153" si="55">IF(OR($AM147&lt;32,$AM147=32),"1-60","1-120")</f>
        <v>1-60</v>
      </c>
      <c r="Z147" s="462"/>
      <c r="AA147" s="752">
        <v>12</v>
      </c>
      <c r="AB147" s="753"/>
      <c r="AC147" s="461">
        <v>0.1</v>
      </c>
      <c r="AD147" s="462"/>
      <c r="AE147" s="461">
        <f t="shared" ref="AE147:AE153" si="56">T147</f>
        <v>50</v>
      </c>
      <c r="AF147" s="462"/>
      <c r="AG147" s="683" t="str">
        <f ca="1">IF(C147="~380В",'Исходник '!$O$2,'Исходник '!$Q$2)</f>
        <v>-</v>
      </c>
      <c r="AH147" s="683"/>
      <c r="AI147" s="461">
        <f t="shared" ref="AI147:AI153" si="57">V147</f>
        <v>100</v>
      </c>
      <c r="AJ147" s="462"/>
      <c r="AK147" s="683" t="str">
        <f ca="1">IF(C147="~380В",'Исходник '!$O$1,'Исходник '!$Q$1)</f>
        <v>+</v>
      </c>
      <c r="AL147" s="683"/>
      <c r="AM147" s="165">
        <v>10</v>
      </c>
      <c r="AN147" s="144" t="s">
        <v>926</v>
      </c>
      <c r="AO147" s="179" t="s">
        <v>927</v>
      </c>
      <c r="AP147" s="179" t="str">
        <f t="shared" ref="AP147:AP153" si="58">IF(C147="~380В","раздвинь строчку","-")</f>
        <v>-</v>
      </c>
    </row>
    <row r="148" spans="1:42" s="167" customFormat="1" ht="20.100000000000001" customHeight="1">
      <c r="A148" s="53">
        <f t="shared" ref="A148:A153" si="59">A147+1</f>
        <v>110</v>
      </c>
      <c r="B148" s="430" t="s">
        <v>512</v>
      </c>
      <c r="C148" s="431" t="str">
        <f t="shared" si="48"/>
        <v>~220В</v>
      </c>
      <c r="D148" s="427" t="s">
        <v>468</v>
      </c>
      <c r="E148" s="683" t="s">
        <v>506</v>
      </c>
      <c r="F148" s="683"/>
      <c r="G148" s="683"/>
      <c r="H148" s="461" t="s">
        <v>511</v>
      </c>
      <c r="I148" s="746"/>
      <c r="J148" s="433" t="str">
        <f t="shared" si="49"/>
        <v>С</v>
      </c>
      <c r="K148" s="683" t="s">
        <v>930</v>
      </c>
      <c r="L148" s="683"/>
      <c r="M148" s="683"/>
      <c r="N148" s="747">
        <f t="shared" si="50"/>
        <v>10</v>
      </c>
      <c r="O148" s="748"/>
      <c r="P148" s="749"/>
      <c r="Q148" s="747">
        <f t="shared" si="51"/>
        <v>10</v>
      </c>
      <c r="R148" s="463"/>
      <c r="S148" s="462"/>
      <c r="T148" s="432">
        <f t="shared" si="52"/>
        <v>50</v>
      </c>
      <c r="U148" s="428" t="s">
        <v>930</v>
      </c>
      <c r="V148" s="431">
        <f t="shared" si="53"/>
        <v>100</v>
      </c>
      <c r="W148" s="750">
        <f t="shared" si="54"/>
        <v>25.5</v>
      </c>
      <c r="X148" s="751"/>
      <c r="Y148" s="461" t="str">
        <f t="shared" si="55"/>
        <v>1-60</v>
      </c>
      <c r="Z148" s="462"/>
      <c r="AA148" s="752">
        <v>14</v>
      </c>
      <c r="AB148" s="753"/>
      <c r="AC148" s="461">
        <v>0.1</v>
      </c>
      <c r="AD148" s="462"/>
      <c r="AE148" s="461">
        <f t="shared" si="56"/>
        <v>50</v>
      </c>
      <c r="AF148" s="462"/>
      <c r="AG148" s="683" t="str">
        <f ca="1">IF(C148="~380В",'Исходник '!$O$2,'Исходник '!$Q$2)</f>
        <v>-</v>
      </c>
      <c r="AH148" s="683"/>
      <c r="AI148" s="461">
        <f t="shared" si="57"/>
        <v>100</v>
      </c>
      <c r="AJ148" s="462"/>
      <c r="AK148" s="683" t="str">
        <f ca="1">IF(C148="~380В",'Исходник '!$O$1,'Исходник '!$Q$1)</f>
        <v>+</v>
      </c>
      <c r="AL148" s="683"/>
      <c r="AM148" s="165">
        <v>10</v>
      </c>
      <c r="AN148" s="144" t="s">
        <v>920</v>
      </c>
      <c r="AO148" s="179" t="s">
        <v>927</v>
      </c>
      <c r="AP148" s="179" t="str">
        <f t="shared" si="58"/>
        <v>-</v>
      </c>
    </row>
    <row r="149" spans="1:42" s="167" customFormat="1" ht="20.100000000000001" customHeight="1">
      <c r="A149" s="53">
        <f t="shared" si="59"/>
        <v>111</v>
      </c>
      <c r="B149" s="430" t="s">
        <v>513</v>
      </c>
      <c r="C149" s="431" t="str">
        <f t="shared" si="48"/>
        <v>~220В</v>
      </c>
      <c r="D149" s="427" t="s">
        <v>468</v>
      </c>
      <c r="E149" s="683" t="s">
        <v>506</v>
      </c>
      <c r="F149" s="683"/>
      <c r="G149" s="683"/>
      <c r="H149" s="461" t="s">
        <v>511</v>
      </c>
      <c r="I149" s="746"/>
      <c r="J149" s="433" t="str">
        <f t="shared" si="49"/>
        <v>С</v>
      </c>
      <c r="K149" s="683" t="s">
        <v>930</v>
      </c>
      <c r="L149" s="683"/>
      <c r="M149" s="683"/>
      <c r="N149" s="747">
        <f t="shared" si="50"/>
        <v>10</v>
      </c>
      <c r="O149" s="748"/>
      <c r="P149" s="749"/>
      <c r="Q149" s="747">
        <f t="shared" si="51"/>
        <v>10</v>
      </c>
      <c r="R149" s="463"/>
      <c r="S149" s="462"/>
      <c r="T149" s="432">
        <f t="shared" si="52"/>
        <v>50</v>
      </c>
      <c r="U149" s="428" t="s">
        <v>930</v>
      </c>
      <c r="V149" s="431">
        <f t="shared" si="53"/>
        <v>100</v>
      </c>
      <c r="W149" s="750">
        <f t="shared" si="54"/>
        <v>25.5</v>
      </c>
      <c r="X149" s="751"/>
      <c r="Y149" s="461" t="str">
        <f t="shared" si="55"/>
        <v>1-60</v>
      </c>
      <c r="Z149" s="462"/>
      <c r="AA149" s="752">
        <v>15</v>
      </c>
      <c r="AB149" s="753"/>
      <c r="AC149" s="461">
        <v>0.1</v>
      </c>
      <c r="AD149" s="462"/>
      <c r="AE149" s="461">
        <f t="shared" si="56"/>
        <v>50</v>
      </c>
      <c r="AF149" s="462"/>
      <c r="AG149" s="683" t="str">
        <f ca="1">IF(C149="~380В",'Исходник '!$O$2,'Исходник '!$Q$2)</f>
        <v>-</v>
      </c>
      <c r="AH149" s="683"/>
      <c r="AI149" s="461">
        <f t="shared" si="57"/>
        <v>100</v>
      </c>
      <c r="AJ149" s="462"/>
      <c r="AK149" s="683" t="str">
        <f ca="1">IF(C149="~380В",'Исходник '!$O$1,'Исходник '!$Q$1)</f>
        <v>+</v>
      </c>
      <c r="AL149" s="683"/>
      <c r="AM149" s="165">
        <v>10</v>
      </c>
      <c r="AN149" s="144" t="s">
        <v>927</v>
      </c>
      <c r="AO149" s="179" t="s">
        <v>927</v>
      </c>
      <c r="AP149" s="179" t="str">
        <f t="shared" si="58"/>
        <v>-</v>
      </c>
    </row>
    <row r="150" spans="1:42" s="167" customFormat="1" ht="20.100000000000001" customHeight="1">
      <c r="A150" s="53">
        <f t="shared" si="59"/>
        <v>112</v>
      </c>
      <c r="B150" s="430" t="s">
        <v>405</v>
      </c>
      <c r="C150" s="431" t="str">
        <f t="shared" si="48"/>
        <v>~220В</v>
      </c>
      <c r="D150" s="427" t="s">
        <v>468</v>
      </c>
      <c r="E150" s="683" t="s">
        <v>506</v>
      </c>
      <c r="F150" s="683"/>
      <c r="G150" s="683"/>
      <c r="H150" s="461" t="s">
        <v>511</v>
      </c>
      <c r="I150" s="746"/>
      <c r="J150" s="433" t="str">
        <f t="shared" si="49"/>
        <v>С</v>
      </c>
      <c r="K150" s="683" t="s">
        <v>930</v>
      </c>
      <c r="L150" s="683"/>
      <c r="M150" s="683"/>
      <c r="N150" s="747">
        <f t="shared" si="50"/>
        <v>10</v>
      </c>
      <c r="O150" s="748"/>
      <c r="P150" s="749"/>
      <c r="Q150" s="747">
        <f t="shared" si="51"/>
        <v>10</v>
      </c>
      <c r="R150" s="463"/>
      <c r="S150" s="462"/>
      <c r="T150" s="432">
        <f t="shared" si="52"/>
        <v>50</v>
      </c>
      <c r="U150" s="428" t="s">
        <v>930</v>
      </c>
      <c r="V150" s="431">
        <f t="shared" si="53"/>
        <v>100</v>
      </c>
      <c r="W150" s="750">
        <f t="shared" si="54"/>
        <v>25.5</v>
      </c>
      <c r="X150" s="751"/>
      <c r="Y150" s="461" t="str">
        <f t="shared" si="55"/>
        <v>1-60</v>
      </c>
      <c r="Z150" s="462"/>
      <c r="AA150" s="752">
        <v>11</v>
      </c>
      <c r="AB150" s="753"/>
      <c r="AC150" s="461">
        <v>0.1</v>
      </c>
      <c r="AD150" s="462"/>
      <c r="AE150" s="461">
        <f t="shared" si="56"/>
        <v>50</v>
      </c>
      <c r="AF150" s="462"/>
      <c r="AG150" s="683" t="str">
        <f ca="1">IF(C150="~380В",'Исходник '!$O$2,'Исходник '!$Q$2)</f>
        <v>-</v>
      </c>
      <c r="AH150" s="683"/>
      <c r="AI150" s="461">
        <f t="shared" si="57"/>
        <v>100</v>
      </c>
      <c r="AJ150" s="462"/>
      <c r="AK150" s="683" t="str">
        <f ca="1">IF(C150="~380В",'Исходник '!$O$1,'Исходник '!$Q$1)</f>
        <v>+</v>
      </c>
      <c r="AL150" s="683"/>
      <c r="AM150" s="165">
        <v>10</v>
      </c>
      <c r="AN150" s="144" t="s">
        <v>926</v>
      </c>
      <c r="AO150" s="179" t="s">
        <v>927</v>
      </c>
      <c r="AP150" s="179" t="str">
        <f t="shared" si="58"/>
        <v>-</v>
      </c>
    </row>
    <row r="151" spans="1:42" s="167" customFormat="1" ht="20.100000000000001" customHeight="1">
      <c r="A151" s="53">
        <f t="shared" si="59"/>
        <v>113</v>
      </c>
      <c r="B151" s="430" t="s">
        <v>406</v>
      </c>
      <c r="C151" s="431" t="str">
        <f t="shared" si="48"/>
        <v>~220В</v>
      </c>
      <c r="D151" s="427" t="s">
        <v>468</v>
      </c>
      <c r="E151" s="683" t="s">
        <v>506</v>
      </c>
      <c r="F151" s="683"/>
      <c r="G151" s="683"/>
      <c r="H151" s="461" t="s">
        <v>511</v>
      </c>
      <c r="I151" s="746"/>
      <c r="J151" s="433" t="str">
        <f t="shared" si="49"/>
        <v>С</v>
      </c>
      <c r="K151" s="683" t="s">
        <v>930</v>
      </c>
      <c r="L151" s="683"/>
      <c r="M151" s="683"/>
      <c r="N151" s="747">
        <f t="shared" si="50"/>
        <v>10</v>
      </c>
      <c r="O151" s="748"/>
      <c r="P151" s="749"/>
      <c r="Q151" s="747">
        <f t="shared" si="51"/>
        <v>10</v>
      </c>
      <c r="R151" s="463"/>
      <c r="S151" s="462"/>
      <c r="T151" s="432">
        <f t="shared" si="52"/>
        <v>50</v>
      </c>
      <c r="U151" s="428" t="s">
        <v>930</v>
      </c>
      <c r="V151" s="431">
        <f t="shared" si="53"/>
        <v>100</v>
      </c>
      <c r="W151" s="750">
        <f t="shared" si="54"/>
        <v>25.5</v>
      </c>
      <c r="X151" s="751"/>
      <c r="Y151" s="461" t="str">
        <f t="shared" si="55"/>
        <v>1-60</v>
      </c>
      <c r="Z151" s="462"/>
      <c r="AA151" s="752">
        <v>14</v>
      </c>
      <c r="AB151" s="753"/>
      <c r="AC151" s="461">
        <v>0.1</v>
      </c>
      <c r="AD151" s="462"/>
      <c r="AE151" s="461">
        <f t="shared" si="56"/>
        <v>50</v>
      </c>
      <c r="AF151" s="462"/>
      <c r="AG151" s="683" t="str">
        <f ca="1">IF(C151="~380В",'Исходник '!$O$2,'Исходник '!$Q$2)</f>
        <v>-</v>
      </c>
      <c r="AH151" s="683"/>
      <c r="AI151" s="461">
        <f t="shared" si="57"/>
        <v>100</v>
      </c>
      <c r="AJ151" s="462"/>
      <c r="AK151" s="683" t="str">
        <f ca="1">IF(C151="~380В",'Исходник '!$O$1,'Исходник '!$Q$1)</f>
        <v>+</v>
      </c>
      <c r="AL151" s="683"/>
      <c r="AM151" s="165">
        <v>10</v>
      </c>
      <c r="AN151" s="144" t="s">
        <v>920</v>
      </c>
      <c r="AO151" s="179" t="s">
        <v>927</v>
      </c>
      <c r="AP151" s="179" t="str">
        <f t="shared" si="58"/>
        <v>-</v>
      </c>
    </row>
    <row r="152" spans="1:42" s="167" customFormat="1" ht="20.100000000000001" customHeight="1">
      <c r="A152" s="53">
        <f t="shared" si="59"/>
        <v>114</v>
      </c>
      <c r="B152" s="430" t="s">
        <v>407</v>
      </c>
      <c r="C152" s="431" t="str">
        <f t="shared" si="48"/>
        <v>~220В</v>
      </c>
      <c r="D152" s="427" t="s">
        <v>468</v>
      </c>
      <c r="E152" s="683" t="s">
        <v>506</v>
      </c>
      <c r="F152" s="683"/>
      <c r="G152" s="683"/>
      <c r="H152" s="461" t="s">
        <v>511</v>
      </c>
      <c r="I152" s="746"/>
      <c r="J152" s="433" t="str">
        <f t="shared" si="49"/>
        <v>С</v>
      </c>
      <c r="K152" s="683" t="s">
        <v>930</v>
      </c>
      <c r="L152" s="683"/>
      <c r="M152" s="683"/>
      <c r="N152" s="747">
        <f t="shared" si="50"/>
        <v>10</v>
      </c>
      <c r="O152" s="748"/>
      <c r="P152" s="749"/>
      <c r="Q152" s="747">
        <f t="shared" si="51"/>
        <v>10</v>
      </c>
      <c r="R152" s="463"/>
      <c r="S152" s="462"/>
      <c r="T152" s="432">
        <f t="shared" si="52"/>
        <v>50</v>
      </c>
      <c r="U152" s="428" t="s">
        <v>930</v>
      </c>
      <c r="V152" s="431">
        <f t="shared" si="53"/>
        <v>100</v>
      </c>
      <c r="W152" s="750">
        <f t="shared" si="54"/>
        <v>25.5</v>
      </c>
      <c r="X152" s="751"/>
      <c r="Y152" s="461" t="str">
        <f t="shared" si="55"/>
        <v>1-60</v>
      </c>
      <c r="Z152" s="462"/>
      <c r="AA152" s="752">
        <v>15</v>
      </c>
      <c r="AB152" s="753"/>
      <c r="AC152" s="461">
        <v>0.1</v>
      </c>
      <c r="AD152" s="462"/>
      <c r="AE152" s="461">
        <f t="shared" si="56"/>
        <v>50</v>
      </c>
      <c r="AF152" s="462"/>
      <c r="AG152" s="683" t="str">
        <f ca="1">IF(C152="~380В",'Исходник '!$O$2,'Исходник '!$Q$2)</f>
        <v>-</v>
      </c>
      <c r="AH152" s="683"/>
      <c r="AI152" s="461">
        <f t="shared" si="57"/>
        <v>100</v>
      </c>
      <c r="AJ152" s="462"/>
      <c r="AK152" s="683" t="str">
        <f ca="1">IF(C152="~380В",'Исходник '!$O$1,'Исходник '!$Q$1)</f>
        <v>+</v>
      </c>
      <c r="AL152" s="683"/>
      <c r="AM152" s="165">
        <v>10</v>
      </c>
      <c r="AN152" s="144" t="s">
        <v>927</v>
      </c>
      <c r="AO152" s="179" t="s">
        <v>927</v>
      </c>
      <c r="AP152" s="179" t="str">
        <f t="shared" si="58"/>
        <v>-</v>
      </c>
    </row>
    <row r="153" spans="1:42" s="167" customFormat="1" ht="20.100000000000001" customHeight="1">
      <c r="A153" s="53">
        <f t="shared" si="59"/>
        <v>115</v>
      </c>
      <c r="B153" s="430" t="s">
        <v>514</v>
      </c>
      <c r="C153" s="431" t="str">
        <f t="shared" si="48"/>
        <v>~220В</v>
      </c>
      <c r="D153" s="427" t="s">
        <v>468</v>
      </c>
      <c r="E153" s="683" t="s">
        <v>506</v>
      </c>
      <c r="F153" s="683"/>
      <c r="G153" s="683"/>
      <c r="H153" s="461" t="s">
        <v>511</v>
      </c>
      <c r="I153" s="746"/>
      <c r="J153" s="433" t="str">
        <f t="shared" si="49"/>
        <v>С</v>
      </c>
      <c r="K153" s="683" t="s">
        <v>930</v>
      </c>
      <c r="L153" s="683"/>
      <c r="M153" s="683"/>
      <c r="N153" s="747">
        <f t="shared" si="50"/>
        <v>10</v>
      </c>
      <c r="O153" s="748"/>
      <c r="P153" s="749"/>
      <c r="Q153" s="747">
        <f t="shared" si="51"/>
        <v>10</v>
      </c>
      <c r="R153" s="463"/>
      <c r="S153" s="462"/>
      <c r="T153" s="432">
        <f t="shared" si="52"/>
        <v>50</v>
      </c>
      <c r="U153" s="428" t="s">
        <v>930</v>
      </c>
      <c r="V153" s="431">
        <f t="shared" si="53"/>
        <v>100</v>
      </c>
      <c r="W153" s="750">
        <f t="shared" si="54"/>
        <v>25.5</v>
      </c>
      <c r="X153" s="751"/>
      <c r="Y153" s="461" t="str">
        <f t="shared" si="55"/>
        <v>1-60</v>
      </c>
      <c r="Z153" s="462"/>
      <c r="AA153" s="752">
        <v>13</v>
      </c>
      <c r="AB153" s="753"/>
      <c r="AC153" s="461">
        <v>0.1</v>
      </c>
      <c r="AD153" s="462"/>
      <c r="AE153" s="461">
        <f t="shared" si="56"/>
        <v>50</v>
      </c>
      <c r="AF153" s="462"/>
      <c r="AG153" s="683" t="str">
        <f ca="1">IF(C153="~380В",'Исходник '!$O$2,'Исходник '!$Q$2)</f>
        <v>-</v>
      </c>
      <c r="AH153" s="683"/>
      <c r="AI153" s="461">
        <f t="shared" si="57"/>
        <v>100</v>
      </c>
      <c r="AJ153" s="462"/>
      <c r="AK153" s="683" t="str">
        <f ca="1">IF(C153="~380В",'Исходник '!$O$1,'Исходник '!$Q$1)</f>
        <v>+</v>
      </c>
      <c r="AL153" s="683"/>
      <c r="AM153" s="165">
        <v>10</v>
      </c>
      <c r="AN153" s="144" t="s">
        <v>926</v>
      </c>
      <c r="AO153" s="179" t="s">
        <v>927</v>
      </c>
      <c r="AP153" s="179" t="str">
        <f t="shared" si="58"/>
        <v>-</v>
      </c>
    </row>
    <row r="154" spans="1:42" s="173" customFormat="1" ht="18" customHeight="1">
      <c r="A154" s="174" t="str">
        <f ca="1">'Протокол №503-4'!A116:S116</f>
        <v>РП-4/5</v>
      </c>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6"/>
      <c r="AM154" s="177"/>
      <c r="AN154" s="177"/>
      <c r="AO154" s="178"/>
      <c r="AP154" s="178"/>
    </row>
    <row r="155" spans="1:42" s="167" customFormat="1" ht="42" customHeight="1">
      <c r="A155" s="53">
        <v>116</v>
      </c>
      <c r="B155" s="369" t="s">
        <v>240</v>
      </c>
      <c r="C155" s="431" t="str">
        <f t="shared" ref="C155:C194" si="60">IF(AN155="АВС","~380В","~220В")</f>
        <v>~380В</v>
      </c>
      <c r="D155" s="427" t="s">
        <v>468</v>
      </c>
      <c r="E155" s="683" t="s">
        <v>506</v>
      </c>
      <c r="F155" s="683"/>
      <c r="G155" s="683"/>
      <c r="H155" s="461" t="s">
        <v>511</v>
      </c>
      <c r="I155" s="746"/>
      <c r="J155" s="433" t="str">
        <f t="shared" ref="J155:J194" si="61">AO155</f>
        <v>D</v>
      </c>
      <c r="K155" s="683" t="s">
        <v>930</v>
      </c>
      <c r="L155" s="683"/>
      <c r="M155" s="683"/>
      <c r="N155" s="747">
        <f t="shared" ref="N155:N194" si="62">AM155</f>
        <v>25</v>
      </c>
      <c r="O155" s="748"/>
      <c r="P155" s="749"/>
      <c r="Q155" s="747">
        <f t="shared" ref="Q155:Q194" si="63">N155</f>
        <v>25</v>
      </c>
      <c r="R155" s="463"/>
      <c r="S155" s="462"/>
      <c r="T155" s="432">
        <f t="shared" ref="T155:T194" si="64">IF(AO155="В",N155*3,IF(AO155="С",N155*5,N155*10))</f>
        <v>250</v>
      </c>
      <c r="U155" s="428" t="s">
        <v>930</v>
      </c>
      <c r="V155" s="431">
        <f t="shared" ref="V155:V194" si="65">IF(AO155="В",N155*5,IF(AO155="С",N155*10,N155*20))</f>
        <v>500</v>
      </c>
      <c r="W155" s="750">
        <f t="shared" ref="W155:W194" si="66">N155*2.55</f>
        <v>63.749999999999993</v>
      </c>
      <c r="X155" s="751"/>
      <c r="Y155" s="461" t="str">
        <f t="shared" ref="Y155:Y194" si="67">IF(OR($AM155&lt;32,$AM155=32),"1-60","1-120")</f>
        <v>1-60</v>
      </c>
      <c r="Z155" s="462"/>
      <c r="AA155" s="461" t="s">
        <v>536</v>
      </c>
      <c r="AB155" s="753"/>
      <c r="AC155" s="461">
        <v>0.1</v>
      </c>
      <c r="AD155" s="462"/>
      <c r="AE155" s="461">
        <f t="shared" ref="AE155:AE194" si="68">T155</f>
        <v>250</v>
      </c>
      <c r="AF155" s="462"/>
      <c r="AG155" s="683" t="str">
        <f ca="1">IF(C155="~380В",'Исходник '!$O$2,'Исходник '!$Q$2)</f>
        <v>-
-
-</v>
      </c>
      <c r="AH155" s="683"/>
      <c r="AI155" s="461">
        <f t="shared" ref="AI155:AI194" si="69">V155</f>
        <v>500</v>
      </c>
      <c r="AJ155" s="462"/>
      <c r="AK155" s="683" t="str">
        <f ca="1">IF(C155="~380В",'Исходник '!$O$1,'Исходник '!$Q$1)</f>
        <v>+
+
+</v>
      </c>
      <c r="AL155" s="683"/>
      <c r="AM155" s="165">
        <v>25</v>
      </c>
      <c r="AN155" s="133" t="s">
        <v>919</v>
      </c>
      <c r="AO155" s="179" t="s">
        <v>933</v>
      </c>
      <c r="AP155" s="179" t="str">
        <f t="shared" ref="AP155:AP194" si="70">IF(C155="~380В","раздвинь строчку","-")</f>
        <v>раздвинь строчку</v>
      </c>
    </row>
    <row r="156" spans="1:42" s="167" customFormat="1" ht="20.100000000000001" customHeight="1">
      <c r="A156" s="53">
        <f t="shared" ref="A156:A194" si="71">A155+1</f>
        <v>117</v>
      </c>
      <c r="B156" s="369" t="s">
        <v>241</v>
      </c>
      <c r="C156" s="431" t="str">
        <f t="shared" si="60"/>
        <v>~220В</v>
      </c>
      <c r="D156" s="427" t="s">
        <v>468</v>
      </c>
      <c r="E156" s="683" t="s">
        <v>506</v>
      </c>
      <c r="F156" s="683"/>
      <c r="G156" s="683"/>
      <c r="H156" s="461" t="s">
        <v>511</v>
      </c>
      <c r="I156" s="746"/>
      <c r="J156" s="433" t="str">
        <f t="shared" si="61"/>
        <v>С</v>
      </c>
      <c r="K156" s="683" t="s">
        <v>930</v>
      </c>
      <c r="L156" s="683"/>
      <c r="M156" s="683"/>
      <c r="N156" s="747">
        <f t="shared" si="62"/>
        <v>10</v>
      </c>
      <c r="O156" s="748"/>
      <c r="P156" s="749"/>
      <c r="Q156" s="747">
        <f t="shared" si="63"/>
        <v>10</v>
      </c>
      <c r="R156" s="463"/>
      <c r="S156" s="462"/>
      <c r="T156" s="432">
        <f t="shared" si="64"/>
        <v>50</v>
      </c>
      <c r="U156" s="428" t="s">
        <v>930</v>
      </c>
      <c r="V156" s="431">
        <f t="shared" si="65"/>
        <v>100</v>
      </c>
      <c r="W156" s="750">
        <f t="shared" si="66"/>
        <v>25.5</v>
      </c>
      <c r="X156" s="751"/>
      <c r="Y156" s="461" t="str">
        <f t="shared" si="67"/>
        <v>1-60</v>
      </c>
      <c r="Z156" s="462"/>
      <c r="AA156" s="752">
        <v>12</v>
      </c>
      <c r="AB156" s="753"/>
      <c r="AC156" s="461">
        <v>0.1</v>
      </c>
      <c r="AD156" s="462"/>
      <c r="AE156" s="461">
        <f t="shared" si="68"/>
        <v>50</v>
      </c>
      <c r="AF156" s="462"/>
      <c r="AG156" s="683" t="str">
        <f ca="1">IF(C156="~380В",'Исходник '!$O$2,'Исходник '!$Q$2)</f>
        <v>-</v>
      </c>
      <c r="AH156" s="683"/>
      <c r="AI156" s="461">
        <f t="shared" si="69"/>
        <v>100</v>
      </c>
      <c r="AJ156" s="462"/>
      <c r="AK156" s="683" t="str">
        <f ca="1">IF(C156="~380В",'Исходник '!$O$1,'Исходник '!$Q$1)</f>
        <v>+</v>
      </c>
      <c r="AL156" s="683"/>
      <c r="AM156" s="165">
        <v>10</v>
      </c>
      <c r="AN156" s="133" t="s">
        <v>926</v>
      </c>
      <c r="AO156" s="179" t="s">
        <v>927</v>
      </c>
      <c r="AP156" s="179" t="str">
        <f t="shared" si="70"/>
        <v>-</v>
      </c>
    </row>
    <row r="157" spans="1:42" s="167" customFormat="1" ht="20.100000000000001" customHeight="1">
      <c r="A157" s="53">
        <f t="shared" si="71"/>
        <v>118</v>
      </c>
      <c r="B157" s="369" t="s">
        <v>242</v>
      </c>
      <c r="C157" s="431" t="str">
        <f t="shared" si="60"/>
        <v>~220В</v>
      </c>
      <c r="D157" s="427" t="s">
        <v>468</v>
      </c>
      <c r="E157" s="683" t="s">
        <v>506</v>
      </c>
      <c r="F157" s="683"/>
      <c r="G157" s="683"/>
      <c r="H157" s="461" t="s">
        <v>511</v>
      </c>
      <c r="I157" s="746"/>
      <c r="J157" s="433" t="str">
        <f t="shared" si="61"/>
        <v>С</v>
      </c>
      <c r="K157" s="683" t="s">
        <v>930</v>
      </c>
      <c r="L157" s="683"/>
      <c r="M157" s="683"/>
      <c r="N157" s="747">
        <f t="shared" si="62"/>
        <v>10</v>
      </c>
      <c r="O157" s="748"/>
      <c r="P157" s="749"/>
      <c r="Q157" s="747">
        <f t="shared" si="63"/>
        <v>10</v>
      </c>
      <c r="R157" s="463"/>
      <c r="S157" s="462"/>
      <c r="T157" s="432">
        <f t="shared" si="64"/>
        <v>50</v>
      </c>
      <c r="U157" s="428" t="s">
        <v>930</v>
      </c>
      <c r="V157" s="431">
        <f t="shared" si="65"/>
        <v>100</v>
      </c>
      <c r="W157" s="750">
        <f t="shared" si="66"/>
        <v>25.5</v>
      </c>
      <c r="X157" s="751"/>
      <c r="Y157" s="461" t="str">
        <f t="shared" si="67"/>
        <v>1-60</v>
      </c>
      <c r="Z157" s="462"/>
      <c r="AA157" s="752">
        <v>12</v>
      </c>
      <c r="AB157" s="753"/>
      <c r="AC157" s="461">
        <v>0.1</v>
      </c>
      <c r="AD157" s="462"/>
      <c r="AE157" s="461">
        <f t="shared" si="68"/>
        <v>50</v>
      </c>
      <c r="AF157" s="462"/>
      <c r="AG157" s="683" t="str">
        <f ca="1">IF(C157="~380В",'Исходник '!$O$2,'Исходник '!$Q$2)</f>
        <v>-</v>
      </c>
      <c r="AH157" s="683"/>
      <c r="AI157" s="461">
        <f t="shared" si="69"/>
        <v>100</v>
      </c>
      <c r="AJ157" s="462"/>
      <c r="AK157" s="683" t="str">
        <f ca="1">IF(C157="~380В",'Исходник '!$O$1,'Исходник '!$Q$1)</f>
        <v>+</v>
      </c>
      <c r="AL157" s="683"/>
      <c r="AM157" s="165">
        <v>10</v>
      </c>
      <c r="AN157" s="133" t="s">
        <v>926</v>
      </c>
      <c r="AO157" s="179" t="s">
        <v>927</v>
      </c>
      <c r="AP157" s="179" t="str">
        <f t="shared" si="70"/>
        <v>-</v>
      </c>
    </row>
    <row r="158" spans="1:42" s="167" customFormat="1" ht="20.100000000000001" customHeight="1">
      <c r="A158" s="53">
        <f t="shared" si="71"/>
        <v>119</v>
      </c>
      <c r="B158" s="369" t="s">
        <v>243</v>
      </c>
      <c r="C158" s="431" t="str">
        <f t="shared" si="60"/>
        <v>~220В</v>
      </c>
      <c r="D158" s="427" t="s">
        <v>468</v>
      </c>
      <c r="E158" s="683" t="s">
        <v>506</v>
      </c>
      <c r="F158" s="683"/>
      <c r="G158" s="683"/>
      <c r="H158" s="461" t="s">
        <v>511</v>
      </c>
      <c r="I158" s="746"/>
      <c r="J158" s="433" t="str">
        <f t="shared" si="61"/>
        <v>С</v>
      </c>
      <c r="K158" s="683" t="s">
        <v>930</v>
      </c>
      <c r="L158" s="683"/>
      <c r="M158" s="683"/>
      <c r="N158" s="747">
        <f t="shared" si="62"/>
        <v>10</v>
      </c>
      <c r="O158" s="748"/>
      <c r="P158" s="749"/>
      <c r="Q158" s="747">
        <f t="shared" si="63"/>
        <v>10</v>
      </c>
      <c r="R158" s="463"/>
      <c r="S158" s="462"/>
      <c r="T158" s="432">
        <f t="shared" si="64"/>
        <v>50</v>
      </c>
      <c r="U158" s="428" t="s">
        <v>930</v>
      </c>
      <c r="V158" s="431">
        <f t="shared" si="65"/>
        <v>100</v>
      </c>
      <c r="W158" s="750">
        <f t="shared" si="66"/>
        <v>25.5</v>
      </c>
      <c r="X158" s="751"/>
      <c r="Y158" s="461" t="str">
        <f t="shared" si="67"/>
        <v>1-60</v>
      </c>
      <c r="Z158" s="462"/>
      <c r="AA158" s="752">
        <v>14</v>
      </c>
      <c r="AB158" s="753"/>
      <c r="AC158" s="461">
        <v>0.1</v>
      </c>
      <c r="AD158" s="462"/>
      <c r="AE158" s="461">
        <f t="shared" si="68"/>
        <v>50</v>
      </c>
      <c r="AF158" s="462"/>
      <c r="AG158" s="683" t="str">
        <f ca="1">IF(C158="~380В",'Исходник '!$O$2,'Исходник '!$Q$2)</f>
        <v>-</v>
      </c>
      <c r="AH158" s="683"/>
      <c r="AI158" s="461">
        <f t="shared" si="69"/>
        <v>100</v>
      </c>
      <c r="AJ158" s="462"/>
      <c r="AK158" s="683" t="str">
        <f ca="1">IF(C158="~380В",'Исходник '!$O$1,'Исходник '!$Q$1)</f>
        <v>+</v>
      </c>
      <c r="AL158" s="683"/>
      <c r="AM158" s="165">
        <v>10</v>
      </c>
      <c r="AN158" s="133" t="s">
        <v>926</v>
      </c>
      <c r="AO158" s="179" t="s">
        <v>927</v>
      </c>
      <c r="AP158" s="179" t="str">
        <f t="shared" si="70"/>
        <v>-</v>
      </c>
    </row>
    <row r="159" spans="1:42" s="167" customFormat="1" ht="20.100000000000001" customHeight="1">
      <c r="A159" s="53">
        <f t="shared" si="71"/>
        <v>120</v>
      </c>
      <c r="B159" s="369" t="s">
        <v>244</v>
      </c>
      <c r="C159" s="431" t="str">
        <f t="shared" si="60"/>
        <v>~220В</v>
      </c>
      <c r="D159" s="427" t="s">
        <v>468</v>
      </c>
      <c r="E159" s="683" t="s">
        <v>506</v>
      </c>
      <c r="F159" s="683"/>
      <c r="G159" s="683"/>
      <c r="H159" s="461" t="s">
        <v>511</v>
      </c>
      <c r="I159" s="746"/>
      <c r="J159" s="433" t="str">
        <f t="shared" si="61"/>
        <v>С</v>
      </c>
      <c r="K159" s="683" t="s">
        <v>930</v>
      </c>
      <c r="L159" s="683"/>
      <c r="M159" s="683"/>
      <c r="N159" s="747">
        <f t="shared" si="62"/>
        <v>10</v>
      </c>
      <c r="O159" s="748"/>
      <c r="P159" s="749"/>
      <c r="Q159" s="747">
        <f t="shared" si="63"/>
        <v>10</v>
      </c>
      <c r="R159" s="463"/>
      <c r="S159" s="462"/>
      <c r="T159" s="432">
        <f t="shared" si="64"/>
        <v>50</v>
      </c>
      <c r="U159" s="428" t="s">
        <v>930</v>
      </c>
      <c r="V159" s="431">
        <f t="shared" si="65"/>
        <v>100</v>
      </c>
      <c r="W159" s="750">
        <f t="shared" si="66"/>
        <v>25.5</v>
      </c>
      <c r="X159" s="751"/>
      <c r="Y159" s="461" t="str">
        <f t="shared" si="67"/>
        <v>1-60</v>
      </c>
      <c r="Z159" s="462"/>
      <c r="AA159" s="752">
        <v>13</v>
      </c>
      <c r="AB159" s="753"/>
      <c r="AC159" s="461">
        <v>0.1</v>
      </c>
      <c r="AD159" s="462"/>
      <c r="AE159" s="461">
        <f t="shared" si="68"/>
        <v>50</v>
      </c>
      <c r="AF159" s="462"/>
      <c r="AG159" s="683" t="str">
        <f ca="1">IF(C159="~380В",'Исходник '!$O$2,'Исходник '!$Q$2)</f>
        <v>-</v>
      </c>
      <c r="AH159" s="683"/>
      <c r="AI159" s="461">
        <f t="shared" si="69"/>
        <v>100</v>
      </c>
      <c r="AJ159" s="462"/>
      <c r="AK159" s="683" t="str">
        <f ca="1">IF(C159="~380В",'Исходник '!$O$1,'Исходник '!$Q$1)</f>
        <v>+</v>
      </c>
      <c r="AL159" s="683"/>
      <c r="AM159" s="165">
        <v>10</v>
      </c>
      <c r="AN159" s="133" t="s">
        <v>926</v>
      </c>
      <c r="AO159" s="179" t="s">
        <v>927</v>
      </c>
      <c r="AP159" s="179" t="str">
        <f t="shared" si="70"/>
        <v>-</v>
      </c>
    </row>
    <row r="160" spans="1:42" s="167" customFormat="1" ht="20.100000000000001" customHeight="1">
      <c r="A160" s="53">
        <f t="shared" si="71"/>
        <v>121</v>
      </c>
      <c r="B160" s="369" t="s">
        <v>245</v>
      </c>
      <c r="C160" s="431" t="str">
        <f t="shared" si="60"/>
        <v>~220В</v>
      </c>
      <c r="D160" s="427" t="s">
        <v>468</v>
      </c>
      <c r="E160" s="683" t="s">
        <v>506</v>
      </c>
      <c r="F160" s="683"/>
      <c r="G160" s="683"/>
      <c r="H160" s="461" t="s">
        <v>511</v>
      </c>
      <c r="I160" s="746"/>
      <c r="J160" s="433" t="str">
        <f t="shared" si="61"/>
        <v>С</v>
      </c>
      <c r="K160" s="683" t="s">
        <v>930</v>
      </c>
      <c r="L160" s="683"/>
      <c r="M160" s="683"/>
      <c r="N160" s="747">
        <f t="shared" si="62"/>
        <v>10</v>
      </c>
      <c r="O160" s="748"/>
      <c r="P160" s="749"/>
      <c r="Q160" s="747">
        <f t="shared" si="63"/>
        <v>10</v>
      </c>
      <c r="R160" s="463"/>
      <c r="S160" s="462"/>
      <c r="T160" s="432">
        <f t="shared" si="64"/>
        <v>50</v>
      </c>
      <c r="U160" s="428" t="s">
        <v>930</v>
      </c>
      <c r="V160" s="431">
        <f t="shared" si="65"/>
        <v>100</v>
      </c>
      <c r="W160" s="750">
        <f t="shared" si="66"/>
        <v>25.5</v>
      </c>
      <c r="X160" s="751"/>
      <c r="Y160" s="461" t="str">
        <f t="shared" si="67"/>
        <v>1-60</v>
      </c>
      <c r="Z160" s="462"/>
      <c r="AA160" s="752">
        <v>15</v>
      </c>
      <c r="AB160" s="753"/>
      <c r="AC160" s="461">
        <v>0.1</v>
      </c>
      <c r="AD160" s="462"/>
      <c r="AE160" s="461">
        <f t="shared" si="68"/>
        <v>50</v>
      </c>
      <c r="AF160" s="462"/>
      <c r="AG160" s="683" t="str">
        <f ca="1">IF(C160="~380В",'Исходник '!$O$2,'Исходник '!$Q$2)</f>
        <v>-</v>
      </c>
      <c r="AH160" s="683"/>
      <c r="AI160" s="461">
        <f t="shared" si="69"/>
        <v>100</v>
      </c>
      <c r="AJ160" s="462"/>
      <c r="AK160" s="683" t="str">
        <f ca="1">IF(C160="~380В",'Исходник '!$O$1,'Исходник '!$Q$1)</f>
        <v>+</v>
      </c>
      <c r="AL160" s="683"/>
      <c r="AM160" s="165">
        <v>10</v>
      </c>
      <c r="AN160" s="133" t="s">
        <v>926</v>
      </c>
      <c r="AO160" s="179" t="s">
        <v>927</v>
      </c>
      <c r="AP160" s="179" t="str">
        <f t="shared" si="70"/>
        <v>-</v>
      </c>
    </row>
    <row r="161" spans="1:42" s="167" customFormat="1" ht="20.100000000000001" customHeight="1">
      <c r="A161" s="53">
        <f t="shared" si="71"/>
        <v>122</v>
      </c>
      <c r="B161" s="369" t="s">
        <v>246</v>
      </c>
      <c r="C161" s="431" t="str">
        <f t="shared" si="60"/>
        <v>~220В</v>
      </c>
      <c r="D161" s="427" t="s">
        <v>468</v>
      </c>
      <c r="E161" s="683" t="s">
        <v>506</v>
      </c>
      <c r="F161" s="683"/>
      <c r="G161" s="683"/>
      <c r="H161" s="461" t="s">
        <v>511</v>
      </c>
      <c r="I161" s="746"/>
      <c r="J161" s="433" t="str">
        <f t="shared" si="61"/>
        <v>С</v>
      </c>
      <c r="K161" s="683" t="s">
        <v>930</v>
      </c>
      <c r="L161" s="683"/>
      <c r="M161" s="683"/>
      <c r="N161" s="747">
        <f t="shared" si="62"/>
        <v>10</v>
      </c>
      <c r="O161" s="748"/>
      <c r="P161" s="749"/>
      <c r="Q161" s="747">
        <f t="shared" si="63"/>
        <v>10</v>
      </c>
      <c r="R161" s="463"/>
      <c r="S161" s="462"/>
      <c r="T161" s="432">
        <f t="shared" si="64"/>
        <v>50</v>
      </c>
      <c r="U161" s="428" t="s">
        <v>930</v>
      </c>
      <c r="V161" s="431">
        <f t="shared" si="65"/>
        <v>100</v>
      </c>
      <c r="W161" s="750">
        <f t="shared" si="66"/>
        <v>25.5</v>
      </c>
      <c r="X161" s="751"/>
      <c r="Y161" s="461" t="str">
        <f t="shared" si="67"/>
        <v>1-60</v>
      </c>
      <c r="Z161" s="462"/>
      <c r="AA161" s="752">
        <v>14</v>
      </c>
      <c r="AB161" s="753"/>
      <c r="AC161" s="461">
        <v>0.1</v>
      </c>
      <c r="AD161" s="462"/>
      <c r="AE161" s="461">
        <f t="shared" si="68"/>
        <v>50</v>
      </c>
      <c r="AF161" s="462"/>
      <c r="AG161" s="683" t="str">
        <f ca="1">IF(C161="~380В",'Исходник '!$O$2,'Исходник '!$Q$2)</f>
        <v>-</v>
      </c>
      <c r="AH161" s="683"/>
      <c r="AI161" s="461">
        <f t="shared" si="69"/>
        <v>100</v>
      </c>
      <c r="AJ161" s="462"/>
      <c r="AK161" s="683" t="str">
        <f ca="1">IF(C161="~380В",'Исходник '!$O$1,'Исходник '!$Q$1)</f>
        <v>+</v>
      </c>
      <c r="AL161" s="683"/>
      <c r="AM161" s="165">
        <v>10</v>
      </c>
      <c r="AN161" s="133" t="s">
        <v>926</v>
      </c>
      <c r="AO161" s="179" t="s">
        <v>927</v>
      </c>
      <c r="AP161" s="179" t="str">
        <f t="shared" si="70"/>
        <v>-</v>
      </c>
    </row>
    <row r="162" spans="1:42" s="167" customFormat="1" ht="20.100000000000001" customHeight="1">
      <c r="A162" s="53">
        <f t="shared" si="71"/>
        <v>123</v>
      </c>
      <c r="B162" s="369" t="s">
        <v>247</v>
      </c>
      <c r="C162" s="431" t="str">
        <f t="shared" si="60"/>
        <v>~220В</v>
      </c>
      <c r="D162" s="427" t="s">
        <v>468</v>
      </c>
      <c r="E162" s="683" t="s">
        <v>506</v>
      </c>
      <c r="F162" s="683"/>
      <c r="G162" s="683"/>
      <c r="H162" s="461" t="s">
        <v>511</v>
      </c>
      <c r="I162" s="746"/>
      <c r="J162" s="433" t="str">
        <f t="shared" si="61"/>
        <v>С</v>
      </c>
      <c r="K162" s="683" t="s">
        <v>930</v>
      </c>
      <c r="L162" s="683"/>
      <c r="M162" s="683"/>
      <c r="N162" s="747">
        <f t="shared" si="62"/>
        <v>10</v>
      </c>
      <c r="O162" s="748"/>
      <c r="P162" s="749"/>
      <c r="Q162" s="747">
        <f t="shared" si="63"/>
        <v>10</v>
      </c>
      <c r="R162" s="463"/>
      <c r="S162" s="462"/>
      <c r="T162" s="432">
        <f t="shared" si="64"/>
        <v>50</v>
      </c>
      <c r="U162" s="428" t="s">
        <v>930</v>
      </c>
      <c r="V162" s="431">
        <f t="shared" si="65"/>
        <v>100</v>
      </c>
      <c r="W162" s="750">
        <f t="shared" si="66"/>
        <v>25.5</v>
      </c>
      <c r="X162" s="751"/>
      <c r="Y162" s="461" t="str">
        <f t="shared" si="67"/>
        <v>1-60</v>
      </c>
      <c r="Z162" s="462"/>
      <c r="AA162" s="752">
        <v>11</v>
      </c>
      <c r="AB162" s="753"/>
      <c r="AC162" s="461">
        <v>0.1</v>
      </c>
      <c r="AD162" s="462"/>
      <c r="AE162" s="461">
        <f t="shared" si="68"/>
        <v>50</v>
      </c>
      <c r="AF162" s="462"/>
      <c r="AG162" s="683" t="str">
        <f ca="1">IF(C162="~380В",'Исходник '!$O$2,'Исходник '!$Q$2)</f>
        <v>-</v>
      </c>
      <c r="AH162" s="683"/>
      <c r="AI162" s="461">
        <f t="shared" si="69"/>
        <v>100</v>
      </c>
      <c r="AJ162" s="462"/>
      <c r="AK162" s="683" t="str">
        <f ca="1">IF(C162="~380В",'Исходник '!$O$1,'Исходник '!$Q$1)</f>
        <v>+</v>
      </c>
      <c r="AL162" s="683"/>
      <c r="AM162" s="165">
        <v>10</v>
      </c>
      <c r="AN162" s="133" t="s">
        <v>926</v>
      </c>
      <c r="AO162" s="179" t="s">
        <v>927</v>
      </c>
      <c r="AP162" s="179" t="str">
        <f t="shared" si="70"/>
        <v>-</v>
      </c>
    </row>
    <row r="163" spans="1:42" s="167" customFormat="1" ht="20.100000000000001" customHeight="1">
      <c r="A163" s="53">
        <f t="shared" si="71"/>
        <v>124</v>
      </c>
      <c r="B163" s="369" t="s">
        <v>248</v>
      </c>
      <c r="C163" s="431" t="str">
        <f t="shared" si="60"/>
        <v>~220В</v>
      </c>
      <c r="D163" s="427" t="s">
        <v>468</v>
      </c>
      <c r="E163" s="683" t="s">
        <v>506</v>
      </c>
      <c r="F163" s="683"/>
      <c r="G163" s="683"/>
      <c r="H163" s="461" t="s">
        <v>511</v>
      </c>
      <c r="I163" s="746"/>
      <c r="J163" s="433" t="str">
        <f t="shared" si="61"/>
        <v>С</v>
      </c>
      <c r="K163" s="683" t="s">
        <v>930</v>
      </c>
      <c r="L163" s="683"/>
      <c r="M163" s="683"/>
      <c r="N163" s="747">
        <f t="shared" si="62"/>
        <v>10</v>
      </c>
      <c r="O163" s="748"/>
      <c r="P163" s="749"/>
      <c r="Q163" s="747">
        <f t="shared" si="63"/>
        <v>10</v>
      </c>
      <c r="R163" s="463"/>
      <c r="S163" s="462"/>
      <c r="T163" s="432">
        <f t="shared" si="64"/>
        <v>50</v>
      </c>
      <c r="U163" s="428" t="s">
        <v>930</v>
      </c>
      <c r="V163" s="431">
        <f t="shared" si="65"/>
        <v>100</v>
      </c>
      <c r="W163" s="750">
        <f t="shared" si="66"/>
        <v>25.5</v>
      </c>
      <c r="X163" s="751"/>
      <c r="Y163" s="461" t="str">
        <f t="shared" si="67"/>
        <v>1-60</v>
      </c>
      <c r="Z163" s="462"/>
      <c r="AA163" s="752">
        <v>12</v>
      </c>
      <c r="AB163" s="753"/>
      <c r="AC163" s="461">
        <v>0.1</v>
      </c>
      <c r="AD163" s="462"/>
      <c r="AE163" s="461">
        <f t="shared" si="68"/>
        <v>50</v>
      </c>
      <c r="AF163" s="462"/>
      <c r="AG163" s="683" t="str">
        <f ca="1">IF(C163="~380В",'Исходник '!$O$2,'Исходник '!$Q$2)</f>
        <v>-</v>
      </c>
      <c r="AH163" s="683"/>
      <c r="AI163" s="461">
        <f t="shared" si="69"/>
        <v>100</v>
      </c>
      <c r="AJ163" s="462"/>
      <c r="AK163" s="683" t="str">
        <f ca="1">IF(C163="~380В",'Исходник '!$O$1,'Исходник '!$Q$1)</f>
        <v>+</v>
      </c>
      <c r="AL163" s="683"/>
      <c r="AM163" s="165">
        <v>10</v>
      </c>
      <c r="AN163" s="133" t="s">
        <v>926</v>
      </c>
      <c r="AO163" s="179" t="s">
        <v>927</v>
      </c>
      <c r="AP163" s="179" t="str">
        <f t="shared" si="70"/>
        <v>-</v>
      </c>
    </row>
    <row r="164" spans="1:42" s="167" customFormat="1" ht="20.100000000000001" customHeight="1">
      <c r="A164" s="53">
        <f t="shared" si="71"/>
        <v>125</v>
      </c>
      <c r="B164" s="369" t="s">
        <v>249</v>
      </c>
      <c r="C164" s="431" t="str">
        <f t="shared" si="60"/>
        <v>~220В</v>
      </c>
      <c r="D164" s="427" t="s">
        <v>468</v>
      </c>
      <c r="E164" s="683" t="s">
        <v>506</v>
      </c>
      <c r="F164" s="683"/>
      <c r="G164" s="683"/>
      <c r="H164" s="461" t="s">
        <v>511</v>
      </c>
      <c r="I164" s="746"/>
      <c r="J164" s="433" t="str">
        <f t="shared" si="61"/>
        <v>С</v>
      </c>
      <c r="K164" s="683" t="s">
        <v>930</v>
      </c>
      <c r="L164" s="683"/>
      <c r="M164" s="683"/>
      <c r="N164" s="747">
        <f t="shared" si="62"/>
        <v>10</v>
      </c>
      <c r="O164" s="748"/>
      <c r="P164" s="749"/>
      <c r="Q164" s="747">
        <f t="shared" si="63"/>
        <v>10</v>
      </c>
      <c r="R164" s="463"/>
      <c r="S164" s="462"/>
      <c r="T164" s="432">
        <f t="shared" si="64"/>
        <v>50</v>
      </c>
      <c r="U164" s="428" t="s">
        <v>930</v>
      </c>
      <c r="V164" s="431">
        <f t="shared" si="65"/>
        <v>100</v>
      </c>
      <c r="W164" s="750">
        <f t="shared" si="66"/>
        <v>25.5</v>
      </c>
      <c r="X164" s="751"/>
      <c r="Y164" s="461" t="str">
        <f t="shared" si="67"/>
        <v>1-60</v>
      </c>
      <c r="Z164" s="462"/>
      <c r="AA164" s="752">
        <v>16</v>
      </c>
      <c r="AB164" s="753"/>
      <c r="AC164" s="461">
        <v>0.1</v>
      </c>
      <c r="AD164" s="462"/>
      <c r="AE164" s="461">
        <f t="shared" si="68"/>
        <v>50</v>
      </c>
      <c r="AF164" s="462"/>
      <c r="AG164" s="683" t="str">
        <f ca="1">IF(C164="~380В",'Исходник '!$O$2,'Исходник '!$Q$2)</f>
        <v>-</v>
      </c>
      <c r="AH164" s="683"/>
      <c r="AI164" s="461">
        <f t="shared" si="69"/>
        <v>100</v>
      </c>
      <c r="AJ164" s="462"/>
      <c r="AK164" s="683" t="str">
        <f ca="1">IF(C164="~380В",'Исходник '!$O$1,'Исходник '!$Q$1)</f>
        <v>+</v>
      </c>
      <c r="AL164" s="683"/>
      <c r="AM164" s="165">
        <v>10</v>
      </c>
      <c r="AN164" s="133" t="s">
        <v>926</v>
      </c>
      <c r="AO164" s="179" t="s">
        <v>927</v>
      </c>
      <c r="AP164" s="179" t="str">
        <f t="shared" si="70"/>
        <v>-</v>
      </c>
    </row>
    <row r="165" spans="1:42" s="167" customFormat="1" ht="20.100000000000001" customHeight="1">
      <c r="A165" s="53">
        <f t="shared" si="71"/>
        <v>126</v>
      </c>
      <c r="B165" s="369" t="s">
        <v>252</v>
      </c>
      <c r="C165" s="431" t="str">
        <f t="shared" si="60"/>
        <v>~220В</v>
      </c>
      <c r="D165" s="427" t="s">
        <v>468</v>
      </c>
      <c r="E165" s="683" t="s">
        <v>506</v>
      </c>
      <c r="F165" s="683"/>
      <c r="G165" s="683"/>
      <c r="H165" s="461" t="s">
        <v>511</v>
      </c>
      <c r="I165" s="746"/>
      <c r="J165" s="433" t="str">
        <f t="shared" si="61"/>
        <v>С</v>
      </c>
      <c r="K165" s="683" t="s">
        <v>930</v>
      </c>
      <c r="L165" s="683"/>
      <c r="M165" s="683"/>
      <c r="N165" s="747">
        <f t="shared" si="62"/>
        <v>10</v>
      </c>
      <c r="O165" s="748"/>
      <c r="P165" s="749"/>
      <c r="Q165" s="747">
        <f t="shared" si="63"/>
        <v>10</v>
      </c>
      <c r="R165" s="463"/>
      <c r="S165" s="462"/>
      <c r="T165" s="432">
        <f t="shared" si="64"/>
        <v>50</v>
      </c>
      <c r="U165" s="428" t="s">
        <v>930</v>
      </c>
      <c r="V165" s="431">
        <f t="shared" si="65"/>
        <v>100</v>
      </c>
      <c r="W165" s="750">
        <f t="shared" si="66"/>
        <v>25.5</v>
      </c>
      <c r="X165" s="751"/>
      <c r="Y165" s="461" t="str">
        <f t="shared" si="67"/>
        <v>1-60</v>
      </c>
      <c r="Z165" s="462"/>
      <c r="AA165" s="752">
        <v>14</v>
      </c>
      <c r="AB165" s="753"/>
      <c r="AC165" s="461">
        <v>0.1</v>
      </c>
      <c r="AD165" s="462"/>
      <c r="AE165" s="461">
        <f t="shared" si="68"/>
        <v>50</v>
      </c>
      <c r="AF165" s="462"/>
      <c r="AG165" s="683" t="str">
        <f ca="1">IF(C165="~380В",'Исходник '!$O$2,'Исходник '!$Q$2)</f>
        <v>-</v>
      </c>
      <c r="AH165" s="683"/>
      <c r="AI165" s="461">
        <f t="shared" si="69"/>
        <v>100</v>
      </c>
      <c r="AJ165" s="462"/>
      <c r="AK165" s="683" t="str">
        <f ca="1">IF(C165="~380В",'Исходник '!$O$1,'Исходник '!$Q$1)</f>
        <v>+</v>
      </c>
      <c r="AL165" s="683"/>
      <c r="AM165" s="165">
        <v>10</v>
      </c>
      <c r="AN165" s="133" t="s">
        <v>926</v>
      </c>
      <c r="AO165" s="179" t="s">
        <v>927</v>
      </c>
      <c r="AP165" s="179" t="str">
        <f t="shared" si="70"/>
        <v>-</v>
      </c>
    </row>
    <row r="166" spans="1:42" s="167" customFormat="1" ht="20.100000000000001" customHeight="1">
      <c r="A166" s="53">
        <f t="shared" si="71"/>
        <v>127</v>
      </c>
      <c r="B166" s="369" t="s">
        <v>253</v>
      </c>
      <c r="C166" s="431" t="str">
        <f t="shared" si="60"/>
        <v>~220В</v>
      </c>
      <c r="D166" s="427" t="s">
        <v>468</v>
      </c>
      <c r="E166" s="683" t="s">
        <v>506</v>
      </c>
      <c r="F166" s="683"/>
      <c r="G166" s="683"/>
      <c r="H166" s="461" t="s">
        <v>511</v>
      </c>
      <c r="I166" s="746"/>
      <c r="J166" s="433" t="str">
        <f t="shared" si="61"/>
        <v>С</v>
      </c>
      <c r="K166" s="683" t="s">
        <v>930</v>
      </c>
      <c r="L166" s="683"/>
      <c r="M166" s="683"/>
      <c r="N166" s="747">
        <f t="shared" si="62"/>
        <v>10</v>
      </c>
      <c r="O166" s="748"/>
      <c r="P166" s="749"/>
      <c r="Q166" s="747">
        <f t="shared" si="63"/>
        <v>10</v>
      </c>
      <c r="R166" s="463"/>
      <c r="S166" s="462"/>
      <c r="T166" s="432">
        <f t="shared" si="64"/>
        <v>50</v>
      </c>
      <c r="U166" s="428" t="s">
        <v>930</v>
      </c>
      <c r="V166" s="431">
        <f t="shared" si="65"/>
        <v>100</v>
      </c>
      <c r="W166" s="750">
        <f t="shared" si="66"/>
        <v>25.5</v>
      </c>
      <c r="X166" s="751"/>
      <c r="Y166" s="461" t="str">
        <f t="shared" si="67"/>
        <v>1-60</v>
      </c>
      <c r="Z166" s="462"/>
      <c r="AA166" s="752">
        <v>15</v>
      </c>
      <c r="AB166" s="753"/>
      <c r="AC166" s="461">
        <v>0.1</v>
      </c>
      <c r="AD166" s="462"/>
      <c r="AE166" s="461">
        <f t="shared" si="68"/>
        <v>50</v>
      </c>
      <c r="AF166" s="462"/>
      <c r="AG166" s="683" t="str">
        <f ca="1">IF(C166="~380В",'Исходник '!$O$2,'Исходник '!$Q$2)</f>
        <v>-</v>
      </c>
      <c r="AH166" s="683"/>
      <c r="AI166" s="461">
        <f t="shared" si="69"/>
        <v>100</v>
      </c>
      <c r="AJ166" s="462"/>
      <c r="AK166" s="683" t="str">
        <f ca="1">IF(C166="~380В",'Исходник '!$O$1,'Исходник '!$Q$1)</f>
        <v>+</v>
      </c>
      <c r="AL166" s="683"/>
      <c r="AM166" s="165">
        <v>10</v>
      </c>
      <c r="AN166" s="133" t="s">
        <v>926</v>
      </c>
      <c r="AO166" s="179" t="s">
        <v>927</v>
      </c>
      <c r="AP166" s="179" t="str">
        <f t="shared" si="70"/>
        <v>-</v>
      </c>
    </row>
    <row r="167" spans="1:42" s="167" customFormat="1" ht="20.100000000000001" customHeight="1">
      <c r="A167" s="53">
        <f t="shared" si="71"/>
        <v>128</v>
      </c>
      <c r="B167" s="369" t="s">
        <v>254</v>
      </c>
      <c r="C167" s="431" t="str">
        <f t="shared" si="60"/>
        <v>~220В</v>
      </c>
      <c r="D167" s="427" t="s">
        <v>468</v>
      </c>
      <c r="E167" s="683" t="s">
        <v>506</v>
      </c>
      <c r="F167" s="683"/>
      <c r="G167" s="683"/>
      <c r="H167" s="461" t="s">
        <v>511</v>
      </c>
      <c r="I167" s="746"/>
      <c r="J167" s="433" t="str">
        <f t="shared" si="61"/>
        <v>С</v>
      </c>
      <c r="K167" s="683" t="s">
        <v>930</v>
      </c>
      <c r="L167" s="683"/>
      <c r="M167" s="683"/>
      <c r="N167" s="747">
        <f t="shared" si="62"/>
        <v>10</v>
      </c>
      <c r="O167" s="748"/>
      <c r="P167" s="749"/>
      <c r="Q167" s="747">
        <f t="shared" si="63"/>
        <v>10</v>
      </c>
      <c r="R167" s="463"/>
      <c r="S167" s="462"/>
      <c r="T167" s="432">
        <f t="shared" si="64"/>
        <v>50</v>
      </c>
      <c r="U167" s="428" t="s">
        <v>930</v>
      </c>
      <c r="V167" s="431">
        <f t="shared" si="65"/>
        <v>100</v>
      </c>
      <c r="W167" s="750">
        <f t="shared" si="66"/>
        <v>25.5</v>
      </c>
      <c r="X167" s="751"/>
      <c r="Y167" s="461" t="str">
        <f t="shared" si="67"/>
        <v>1-60</v>
      </c>
      <c r="Z167" s="462"/>
      <c r="AA167" s="752">
        <v>13</v>
      </c>
      <c r="AB167" s="753"/>
      <c r="AC167" s="461">
        <v>0.1</v>
      </c>
      <c r="AD167" s="462"/>
      <c r="AE167" s="461">
        <f t="shared" si="68"/>
        <v>50</v>
      </c>
      <c r="AF167" s="462"/>
      <c r="AG167" s="683" t="str">
        <f ca="1">IF(C167="~380В",'Исходник '!$O$2,'Исходник '!$Q$2)</f>
        <v>-</v>
      </c>
      <c r="AH167" s="683"/>
      <c r="AI167" s="461">
        <f t="shared" si="69"/>
        <v>100</v>
      </c>
      <c r="AJ167" s="462"/>
      <c r="AK167" s="683" t="str">
        <f ca="1">IF(C167="~380В",'Исходник '!$O$1,'Исходник '!$Q$1)</f>
        <v>+</v>
      </c>
      <c r="AL167" s="683"/>
      <c r="AM167" s="165">
        <v>10</v>
      </c>
      <c r="AN167" s="133" t="s">
        <v>926</v>
      </c>
      <c r="AO167" s="179" t="s">
        <v>927</v>
      </c>
      <c r="AP167" s="179" t="str">
        <f t="shared" si="70"/>
        <v>-</v>
      </c>
    </row>
    <row r="168" spans="1:42" s="167" customFormat="1" ht="20.100000000000001" customHeight="1">
      <c r="A168" s="53">
        <f t="shared" si="71"/>
        <v>129</v>
      </c>
      <c r="B168" s="369" t="s">
        <v>255</v>
      </c>
      <c r="C168" s="431" t="str">
        <f t="shared" si="60"/>
        <v>~220В</v>
      </c>
      <c r="D168" s="427" t="s">
        <v>468</v>
      </c>
      <c r="E168" s="683" t="s">
        <v>506</v>
      </c>
      <c r="F168" s="683"/>
      <c r="G168" s="683"/>
      <c r="H168" s="461" t="s">
        <v>511</v>
      </c>
      <c r="I168" s="746"/>
      <c r="J168" s="433" t="str">
        <f t="shared" si="61"/>
        <v>С</v>
      </c>
      <c r="K168" s="683" t="s">
        <v>930</v>
      </c>
      <c r="L168" s="683"/>
      <c r="M168" s="683"/>
      <c r="N168" s="747">
        <f t="shared" si="62"/>
        <v>10</v>
      </c>
      <c r="O168" s="748"/>
      <c r="P168" s="749"/>
      <c r="Q168" s="747">
        <f t="shared" si="63"/>
        <v>10</v>
      </c>
      <c r="R168" s="463"/>
      <c r="S168" s="462"/>
      <c r="T168" s="432">
        <f t="shared" si="64"/>
        <v>50</v>
      </c>
      <c r="U168" s="428" t="s">
        <v>930</v>
      </c>
      <c r="V168" s="431">
        <f t="shared" si="65"/>
        <v>100</v>
      </c>
      <c r="W168" s="750">
        <f t="shared" si="66"/>
        <v>25.5</v>
      </c>
      <c r="X168" s="751"/>
      <c r="Y168" s="461" t="str">
        <f t="shared" si="67"/>
        <v>1-60</v>
      </c>
      <c r="Z168" s="462"/>
      <c r="AA168" s="752">
        <v>13</v>
      </c>
      <c r="AB168" s="753"/>
      <c r="AC168" s="461">
        <v>0.1</v>
      </c>
      <c r="AD168" s="462"/>
      <c r="AE168" s="461">
        <f t="shared" si="68"/>
        <v>50</v>
      </c>
      <c r="AF168" s="462"/>
      <c r="AG168" s="683" t="str">
        <f ca="1">IF(C168="~380В",'Исходник '!$O$2,'Исходник '!$Q$2)</f>
        <v>-</v>
      </c>
      <c r="AH168" s="683"/>
      <c r="AI168" s="461">
        <f t="shared" si="69"/>
        <v>100</v>
      </c>
      <c r="AJ168" s="462"/>
      <c r="AK168" s="683" t="str">
        <f ca="1">IF(C168="~380В",'Исходник '!$O$1,'Исходник '!$Q$1)</f>
        <v>+</v>
      </c>
      <c r="AL168" s="683"/>
      <c r="AM168" s="165">
        <v>10</v>
      </c>
      <c r="AN168" s="133" t="s">
        <v>926</v>
      </c>
      <c r="AO168" s="179" t="s">
        <v>927</v>
      </c>
      <c r="AP168" s="179" t="str">
        <f t="shared" si="70"/>
        <v>-</v>
      </c>
    </row>
    <row r="169" spans="1:42" s="167" customFormat="1" ht="20.100000000000001" customHeight="1">
      <c r="A169" s="53">
        <f t="shared" si="71"/>
        <v>130</v>
      </c>
      <c r="B169" s="369" t="s">
        <v>256</v>
      </c>
      <c r="C169" s="431" t="str">
        <f t="shared" si="60"/>
        <v>~220В</v>
      </c>
      <c r="D169" s="427" t="s">
        <v>468</v>
      </c>
      <c r="E169" s="683" t="s">
        <v>506</v>
      </c>
      <c r="F169" s="683"/>
      <c r="G169" s="683"/>
      <c r="H169" s="461" t="s">
        <v>511</v>
      </c>
      <c r="I169" s="746"/>
      <c r="J169" s="433" t="str">
        <f t="shared" si="61"/>
        <v>С</v>
      </c>
      <c r="K169" s="683" t="s">
        <v>930</v>
      </c>
      <c r="L169" s="683"/>
      <c r="M169" s="683"/>
      <c r="N169" s="747">
        <f t="shared" si="62"/>
        <v>10</v>
      </c>
      <c r="O169" s="748"/>
      <c r="P169" s="749"/>
      <c r="Q169" s="747">
        <f t="shared" si="63"/>
        <v>10</v>
      </c>
      <c r="R169" s="463"/>
      <c r="S169" s="462"/>
      <c r="T169" s="432">
        <f t="shared" si="64"/>
        <v>50</v>
      </c>
      <c r="U169" s="428" t="s">
        <v>930</v>
      </c>
      <c r="V169" s="431">
        <f t="shared" si="65"/>
        <v>100</v>
      </c>
      <c r="W169" s="750">
        <f t="shared" si="66"/>
        <v>25.5</v>
      </c>
      <c r="X169" s="751"/>
      <c r="Y169" s="461" t="str">
        <f t="shared" si="67"/>
        <v>1-60</v>
      </c>
      <c r="Z169" s="462"/>
      <c r="AA169" s="752">
        <v>14</v>
      </c>
      <c r="AB169" s="753"/>
      <c r="AC169" s="461">
        <v>0.1</v>
      </c>
      <c r="AD169" s="462"/>
      <c r="AE169" s="461">
        <f t="shared" si="68"/>
        <v>50</v>
      </c>
      <c r="AF169" s="462"/>
      <c r="AG169" s="683" t="str">
        <f ca="1">IF(C169="~380В",'Исходник '!$O$2,'Исходник '!$Q$2)</f>
        <v>-</v>
      </c>
      <c r="AH169" s="683"/>
      <c r="AI169" s="461">
        <f t="shared" si="69"/>
        <v>100</v>
      </c>
      <c r="AJ169" s="462"/>
      <c r="AK169" s="683" t="str">
        <f ca="1">IF(C169="~380В",'Исходник '!$O$1,'Исходник '!$Q$1)</f>
        <v>+</v>
      </c>
      <c r="AL169" s="683"/>
      <c r="AM169" s="165">
        <v>10</v>
      </c>
      <c r="AN169" s="133" t="s">
        <v>926</v>
      </c>
      <c r="AO169" s="179" t="s">
        <v>927</v>
      </c>
      <c r="AP169" s="179" t="str">
        <f t="shared" si="70"/>
        <v>-</v>
      </c>
    </row>
    <row r="170" spans="1:42" s="167" customFormat="1" ht="20.100000000000001" customHeight="1">
      <c r="A170" s="53">
        <f t="shared" si="71"/>
        <v>131</v>
      </c>
      <c r="B170" s="369" t="s">
        <v>257</v>
      </c>
      <c r="C170" s="431" t="str">
        <f t="shared" si="60"/>
        <v>~220В</v>
      </c>
      <c r="D170" s="427" t="s">
        <v>468</v>
      </c>
      <c r="E170" s="683" t="s">
        <v>506</v>
      </c>
      <c r="F170" s="683"/>
      <c r="G170" s="683"/>
      <c r="H170" s="461" t="s">
        <v>511</v>
      </c>
      <c r="I170" s="746"/>
      <c r="J170" s="433" t="str">
        <f t="shared" si="61"/>
        <v>С</v>
      </c>
      <c r="K170" s="683" t="s">
        <v>930</v>
      </c>
      <c r="L170" s="683"/>
      <c r="M170" s="683"/>
      <c r="N170" s="747">
        <f t="shared" si="62"/>
        <v>10</v>
      </c>
      <c r="O170" s="748"/>
      <c r="P170" s="749"/>
      <c r="Q170" s="747">
        <f t="shared" si="63"/>
        <v>10</v>
      </c>
      <c r="R170" s="463"/>
      <c r="S170" s="462"/>
      <c r="T170" s="432">
        <f t="shared" si="64"/>
        <v>50</v>
      </c>
      <c r="U170" s="428" t="s">
        <v>930</v>
      </c>
      <c r="V170" s="431">
        <f t="shared" si="65"/>
        <v>100</v>
      </c>
      <c r="W170" s="750">
        <f t="shared" si="66"/>
        <v>25.5</v>
      </c>
      <c r="X170" s="751"/>
      <c r="Y170" s="461" t="str">
        <f t="shared" si="67"/>
        <v>1-60</v>
      </c>
      <c r="Z170" s="462"/>
      <c r="AA170" s="752">
        <v>11</v>
      </c>
      <c r="AB170" s="753"/>
      <c r="AC170" s="461">
        <v>0.1</v>
      </c>
      <c r="AD170" s="462"/>
      <c r="AE170" s="461">
        <f t="shared" si="68"/>
        <v>50</v>
      </c>
      <c r="AF170" s="462"/>
      <c r="AG170" s="683" t="str">
        <f ca="1">IF(C170="~380В",'Исходник '!$O$2,'Исходник '!$Q$2)</f>
        <v>-</v>
      </c>
      <c r="AH170" s="683"/>
      <c r="AI170" s="461">
        <f t="shared" si="69"/>
        <v>100</v>
      </c>
      <c r="AJ170" s="462"/>
      <c r="AK170" s="683" t="str">
        <f ca="1">IF(C170="~380В",'Исходник '!$O$1,'Исходник '!$Q$1)</f>
        <v>+</v>
      </c>
      <c r="AL170" s="683"/>
      <c r="AM170" s="165">
        <v>10</v>
      </c>
      <c r="AN170" s="133" t="s">
        <v>926</v>
      </c>
      <c r="AO170" s="179" t="s">
        <v>927</v>
      </c>
      <c r="AP170" s="179" t="str">
        <f t="shared" si="70"/>
        <v>-</v>
      </c>
    </row>
    <row r="171" spans="1:42" s="167" customFormat="1" ht="20.100000000000001" customHeight="1">
      <c r="A171" s="53">
        <f t="shared" si="71"/>
        <v>132</v>
      </c>
      <c r="B171" s="369" t="s">
        <v>258</v>
      </c>
      <c r="C171" s="431" t="str">
        <f t="shared" si="60"/>
        <v>~220В</v>
      </c>
      <c r="D171" s="427" t="s">
        <v>468</v>
      </c>
      <c r="E171" s="683" t="s">
        <v>506</v>
      </c>
      <c r="F171" s="683"/>
      <c r="G171" s="683"/>
      <c r="H171" s="461" t="s">
        <v>511</v>
      </c>
      <c r="I171" s="746"/>
      <c r="J171" s="433" t="str">
        <f t="shared" si="61"/>
        <v>С</v>
      </c>
      <c r="K171" s="683" t="s">
        <v>930</v>
      </c>
      <c r="L171" s="683"/>
      <c r="M171" s="683"/>
      <c r="N171" s="747">
        <f t="shared" si="62"/>
        <v>10</v>
      </c>
      <c r="O171" s="748"/>
      <c r="P171" s="749"/>
      <c r="Q171" s="747">
        <f t="shared" si="63"/>
        <v>10</v>
      </c>
      <c r="R171" s="463"/>
      <c r="S171" s="462"/>
      <c r="T171" s="432">
        <f t="shared" si="64"/>
        <v>50</v>
      </c>
      <c r="U171" s="428" t="s">
        <v>930</v>
      </c>
      <c r="V171" s="431">
        <f t="shared" si="65"/>
        <v>100</v>
      </c>
      <c r="W171" s="750">
        <f t="shared" si="66"/>
        <v>25.5</v>
      </c>
      <c r="X171" s="751"/>
      <c r="Y171" s="461" t="str">
        <f t="shared" si="67"/>
        <v>1-60</v>
      </c>
      <c r="Z171" s="462"/>
      <c r="AA171" s="752">
        <v>12</v>
      </c>
      <c r="AB171" s="753"/>
      <c r="AC171" s="461">
        <v>0.1</v>
      </c>
      <c r="AD171" s="462"/>
      <c r="AE171" s="461">
        <f t="shared" si="68"/>
        <v>50</v>
      </c>
      <c r="AF171" s="462"/>
      <c r="AG171" s="683" t="str">
        <f ca="1">IF(C171="~380В",'Исходник '!$O$2,'Исходник '!$Q$2)</f>
        <v>-</v>
      </c>
      <c r="AH171" s="683"/>
      <c r="AI171" s="461">
        <f t="shared" si="69"/>
        <v>100</v>
      </c>
      <c r="AJ171" s="462"/>
      <c r="AK171" s="683" t="str">
        <f ca="1">IF(C171="~380В",'Исходник '!$O$1,'Исходник '!$Q$1)</f>
        <v>+</v>
      </c>
      <c r="AL171" s="683"/>
      <c r="AM171" s="165">
        <v>10</v>
      </c>
      <c r="AN171" s="133" t="s">
        <v>926</v>
      </c>
      <c r="AO171" s="179" t="s">
        <v>927</v>
      </c>
      <c r="AP171" s="179" t="str">
        <f t="shared" si="70"/>
        <v>-</v>
      </c>
    </row>
    <row r="172" spans="1:42" s="167" customFormat="1" ht="20.100000000000001" customHeight="1">
      <c r="A172" s="53">
        <f t="shared" si="71"/>
        <v>133</v>
      </c>
      <c r="B172" s="369" t="s">
        <v>259</v>
      </c>
      <c r="C172" s="431" t="str">
        <f t="shared" si="60"/>
        <v>~220В</v>
      </c>
      <c r="D172" s="427" t="s">
        <v>468</v>
      </c>
      <c r="E172" s="683" t="s">
        <v>506</v>
      </c>
      <c r="F172" s="683"/>
      <c r="G172" s="683"/>
      <c r="H172" s="461" t="s">
        <v>511</v>
      </c>
      <c r="I172" s="746"/>
      <c r="J172" s="433" t="str">
        <f t="shared" si="61"/>
        <v>С</v>
      </c>
      <c r="K172" s="683" t="s">
        <v>930</v>
      </c>
      <c r="L172" s="683"/>
      <c r="M172" s="683"/>
      <c r="N172" s="747">
        <f t="shared" si="62"/>
        <v>10</v>
      </c>
      <c r="O172" s="748"/>
      <c r="P172" s="749"/>
      <c r="Q172" s="747">
        <f t="shared" si="63"/>
        <v>10</v>
      </c>
      <c r="R172" s="463"/>
      <c r="S172" s="462"/>
      <c r="T172" s="432">
        <f t="shared" si="64"/>
        <v>50</v>
      </c>
      <c r="U172" s="428" t="s">
        <v>930</v>
      </c>
      <c r="V172" s="431">
        <f t="shared" si="65"/>
        <v>100</v>
      </c>
      <c r="W172" s="750">
        <f t="shared" si="66"/>
        <v>25.5</v>
      </c>
      <c r="X172" s="751"/>
      <c r="Y172" s="461" t="str">
        <f t="shared" si="67"/>
        <v>1-60</v>
      </c>
      <c r="Z172" s="462"/>
      <c r="AA172" s="752">
        <v>15</v>
      </c>
      <c r="AB172" s="753"/>
      <c r="AC172" s="461">
        <v>0.1</v>
      </c>
      <c r="AD172" s="462"/>
      <c r="AE172" s="461">
        <f t="shared" si="68"/>
        <v>50</v>
      </c>
      <c r="AF172" s="462"/>
      <c r="AG172" s="683" t="str">
        <f ca="1">IF(C172="~380В",'Исходник '!$O$2,'Исходник '!$Q$2)</f>
        <v>-</v>
      </c>
      <c r="AH172" s="683"/>
      <c r="AI172" s="461">
        <f t="shared" si="69"/>
        <v>100</v>
      </c>
      <c r="AJ172" s="462"/>
      <c r="AK172" s="683" t="str">
        <f ca="1">IF(C172="~380В",'Исходник '!$O$1,'Исходник '!$Q$1)</f>
        <v>+</v>
      </c>
      <c r="AL172" s="683"/>
      <c r="AM172" s="165">
        <v>10</v>
      </c>
      <c r="AN172" s="133" t="s">
        <v>926</v>
      </c>
      <c r="AO172" s="179" t="s">
        <v>927</v>
      </c>
      <c r="AP172" s="179" t="str">
        <f t="shared" si="70"/>
        <v>-</v>
      </c>
    </row>
    <row r="173" spans="1:42" s="167" customFormat="1" ht="20.100000000000001" customHeight="1">
      <c r="A173" s="53">
        <f t="shared" si="71"/>
        <v>134</v>
      </c>
      <c r="B173" s="369" t="s">
        <v>260</v>
      </c>
      <c r="C173" s="431" t="str">
        <f t="shared" si="60"/>
        <v>~220В</v>
      </c>
      <c r="D173" s="427" t="s">
        <v>468</v>
      </c>
      <c r="E173" s="683" t="s">
        <v>506</v>
      </c>
      <c r="F173" s="683"/>
      <c r="G173" s="683"/>
      <c r="H173" s="461" t="s">
        <v>511</v>
      </c>
      <c r="I173" s="746"/>
      <c r="J173" s="433" t="str">
        <f t="shared" si="61"/>
        <v>С</v>
      </c>
      <c r="K173" s="683" t="s">
        <v>930</v>
      </c>
      <c r="L173" s="683"/>
      <c r="M173" s="683"/>
      <c r="N173" s="747">
        <f t="shared" si="62"/>
        <v>10</v>
      </c>
      <c r="O173" s="748"/>
      <c r="P173" s="749"/>
      <c r="Q173" s="747">
        <f t="shared" si="63"/>
        <v>10</v>
      </c>
      <c r="R173" s="463"/>
      <c r="S173" s="462"/>
      <c r="T173" s="432">
        <f t="shared" si="64"/>
        <v>50</v>
      </c>
      <c r="U173" s="428" t="s">
        <v>930</v>
      </c>
      <c r="V173" s="431">
        <f t="shared" si="65"/>
        <v>100</v>
      </c>
      <c r="W173" s="750">
        <f t="shared" si="66"/>
        <v>25.5</v>
      </c>
      <c r="X173" s="751"/>
      <c r="Y173" s="461" t="str">
        <f t="shared" si="67"/>
        <v>1-60</v>
      </c>
      <c r="Z173" s="462"/>
      <c r="AA173" s="752">
        <v>14</v>
      </c>
      <c r="AB173" s="753"/>
      <c r="AC173" s="461">
        <v>0.1</v>
      </c>
      <c r="AD173" s="462"/>
      <c r="AE173" s="461">
        <f t="shared" si="68"/>
        <v>50</v>
      </c>
      <c r="AF173" s="462"/>
      <c r="AG173" s="683" t="str">
        <f ca="1">IF(C173="~380В",'Исходник '!$O$2,'Исходник '!$Q$2)</f>
        <v>-</v>
      </c>
      <c r="AH173" s="683"/>
      <c r="AI173" s="461">
        <f t="shared" si="69"/>
        <v>100</v>
      </c>
      <c r="AJ173" s="462"/>
      <c r="AK173" s="683" t="str">
        <f ca="1">IF(C173="~380В",'Исходник '!$O$1,'Исходник '!$Q$1)</f>
        <v>+</v>
      </c>
      <c r="AL173" s="683"/>
      <c r="AM173" s="165">
        <v>10</v>
      </c>
      <c r="AN173" s="133" t="s">
        <v>926</v>
      </c>
      <c r="AO173" s="179" t="s">
        <v>927</v>
      </c>
      <c r="AP173" s="179" t="str">
        <f t="shared" si="70"/>
        <v>-</v>
      </c>
    </row>
    <row r="174" spans="1:42" s="167" customFormat="1" ht="20.100000000000001" customHeight="1">
      <c r="A174" s="53">
        <f t="shared" si="71"/>
        <v>135</v>
      </c>
      <c r="B174" s="369" t="s">
        <v>261</v>
      </c>
      <c r="C174" s="431" t="str">
        <f t="shared" si="60"/>
        <v>~220В</v>
      </c>
      <c r="D174" s="427" t="s">
        <v>468</v>
      </c>
      <c r="E174" s="683" t="s">
        <v>506</v>
      </c>
      <c r="F174" s="683"/>
      <c r="G174" s="683"/>
      <c r="H174" s="461" t="s">
        <v>511</v>
      </c>
      <c r="I174" s="746"/>
      <c r="J174" s="433" t="str">
        <f t="shared" si="61"/>
        <v>С</v>
      </c>
      <c r="K174" s="683" t="s">
        <v>930</v>
      </c>
      <c r="L174" s="683"/>
      <c r="M174" s="683"/>
      <c r="N174" s="747">
        <f t="shared" si="62"/>
        <v>10</v>
      </c>
      <c r="O174" s="748"/>
      <c r="P174" s="749"/>
      <c r="Q174" s="747">
        <f t="shared" si="63"/>
        <v>10</v>
      </c>
      <c r="R174" s="463"/>
      <c r="S174" s="462"/>
      <c r="T174" s="432">
        <f t="shared" si="64"/>
        <v>50</v>
      </c>
      <c r="U174" s="428" t="s">
        <v>930</v>
      </c>
      <c r="V174" s="431">
        <f t="shared" si="65"/>
        <v>100</v>
      </c>
      <c r="W174" s="750">
        <f t="shared" si="66"/>
        <v>25.5</v>
      </c>
      <c r="X174" s="751"/>
      <c r="Y174" s="461" t="str">
        <f t="shared" si="67"/>
        <v>1-60</v>
      </c>
      <c r="Z174" s="462"/>
      <c r="AA174" s="752">
        <v>16</v>
      </c>
      <c r="AB174" s="753"/>
      <c r="AC174" s="461">
        <v>0.1</v>
      </c>
      <c r="AD174" s="462"/>
      <c r="AE174" s="461">
        <f t="shared" si="68"/>
        <v>50</v>
      </c>
      <c r="AF174" s="462"/>
      <c r="AG174" s="683" t="str">
        <f ca="1">IF(C174="~380В",'Исходник '!$O$2,'Исходник '!$Q$2)</f>
        <v>-</v>
      </c>
      <c r="AH174" s="683"/>
      <c r="AI174" s="461">
        <f t="shared" si="69"/>
        <v>100</v>
      </c>
      <c r="AJ174" s="462"/>
      <c r="AK174" s="683" t="str">
        <f ca="1">IF(C174="~380В",'Исходник '!$O$1,'Исходник '!$Q$1)</f>
        <v>+</v>
      </c>
      <c r="AL174" s="683"/>
      <c r="AM174" s="165">
        <v>10</v>
      </c>
      <c r="AN174" s="133" t="s">
        <v>926</v>
      </c>
      <c r="AO174" s="179" t="s">
        <v>927</v>
      </c>
      <c r="AP174" s="179" t="str">
        <f t="shared" si="70"/>
        <v>-</v>
      </c>
    </row>
    <row r="175" spans="1:42" s="167" customFormat="1" ht="39.950000000000003" customHeight="1">
      <c r="A175" s="53">
        <f t="shared" si="71"/>
        <v>136</v>
      </c>
      <c r="B175" s="369" t="s">
        <v>263</v>
      </c>
      <c r="C175" s="431" t="str">
        <f t="shared" si="60"/>
        <v>~380В</v>
      </c>
      <c r="D175" s="427" t="s">
        <v>468</v>
      </c>
      <c r="E175" s="683" t="s">
        <v>506</v>
      </c>
      <c r="F175" s="683"/>
      <c r="G175" s="683"/>
      <c r="H175" s="461" t="s">
        <v>511</v>
      </c>
      <c r="I175" s="746"/>
      <c r="J175" s="433" t="str">
        <f t="shared" si="61"/>
        <v>D</v>
      </c>
      <c r="K175" s="683" t="s">
        <v>930</v>
      </c>
      <c r="L175" s="683"/>
      <c r="M175" s="683"/>
      <c r="N175" s="747">
        <f t="shared" si="62"/>
        <v>40</v>
      </c>
      <c r="O175" s="748"/>
      <c r="P175" s="749"/>
      <c r="Q175" s="747">
        <f t="shared" si="63"/>
        <v>40</v>
      </c>
      <c r="R175" s="463"/>
      <c r="S175" s="462"/>
      <c r="T175" s="432">
        <f t="shared" si="64"/>
        <v>400</v>
      </c>
      <c r="U175" s="428" t="s">
        <v>930</v>
      </c>
      <c r="V175" s="431">
        <f t="shared" si="65"/>
        <v>800</v>
      </c>
      <c r="W175" s="750">
        <f t="shared" si="66"/>
        <v>102</v>
      </c>
      <c r="X175" s="751"/>
      <c r="Y175" s="461" t="str">
        <f t="shared" si="67"/>
        <v>1-120</v>
      </c>
      <c r="Z175" s="462"/>
      <c r="AA175" s="461" t="s">
        <v>543</v>
      </c>
      <c r="AB175" s="753"/>
      <c r="AC175" s="461">
        <v>0.1</v>
      </c>
      <c r="AD175" s="462"/>
      <c r="AE175" s="461">
        <f t="shared" si="68"/>
        <v>400</v>
      </c>
      <c r="AF175" s="462"/>
      <c r="AG175" s="683" t="str">
        <f ca="1">IF(C175="~380В",'Исходник '!$O$2,'Исходник '!$Q$2)</f>
        <v>-
-
-</v>
      </c>
      <c r="AH175" s="683"/>
      <c r="AI175" s="461">
        <f t="shared" si="69"/>
        <v>800</v>
      </c>
      <c r="AJ175" s="462"/>
      <c r="AK175" s="683" t="str">
        <f ca="1">IF(C175="~380В",'Исходник '!$O$1,'Исходник '!$Q$1)</f>
        <v>+
+
+</v>
      </c>
      <c r="AL175" s="683"/>
      <c r="AM175" s="165">
        <v>40</v>
      </c>
      <c r="AN175" s="133" t="s">
        <v>919</v>
      </c>
      <c r="AO175" s="179" t="s">
        <v>933</v>
      </c>
      <c r="AP175" s="179" t="str">
        <f t="shared" si="70"/>
        <v>раздвинь строчку</v>
      </c>
    </row>
    <row r="176" spans="1:42" s="167" customFormat="1" ht="39.950000000000003" customHeight="1">
      <c r="A176" s="53">
        <f t="shared" si="71"/>
        <v>137</v>
      </c>
      <c r="B176" s="369" t="s">
        <v>264</v>
      </c>
      <c r="C176" s="431" t="str">
        <f t="shared" si="60"/>
        <v>~380В</v>
      </c>
      <c r="D176" s="427" t="s">
        <v>468</v>
      </c>
      <c r="E176" s="683" t="s">
        <v>506</v>
      </c>
      <c r="F176" s="683"/>
      <c r="G176" s="683"/>
      <c r="H176" s="461" t="s">
        <v>511</v>
      </c>
      <c r="I176" s="746"/>
      <c r="J176" s="433" t="str">
        <f t="shared" si="61"/>
        <v>D</v>
      </c>
      <c r="K176" s="683" t="s">
        <v>930</v>
      </c>
      <c r="L176" s="683"/>
      <c r="M176" s="683"/>
      <c r="N176" s="747">
        <f t="shared" si="62"/>
        <v>16</v>
      </c>
      <c r="O176" s="748"/>
      <c r="P176" s="749"/>
      <c r="Q176" s="747">
        <f t="shared" si="63"/>
        <v>16</v>
      </c>
      <c r="R176" s="463"/>
      <c r="S176" s="462"/>
      <c r="T176" s="432">
        <f t="shared" si="64"/>
        <v>160</v>
      </c>
      <c r="U176" s="428" t="s">
        <v>930</v>
      </c>
      <c r="V176" s="431">
        <f t="shared" si="65"/>
        <v>320</v>
      </c>
      <c r="W176" s="750">
        <f t="shared" si="66"/>
        <v>40.799999999999997</v>
      </c>
      <c r="X176" s="751"/>
      <c r="Y176" s="461" t="str">
        <f t="shared" si="67"/>
        <v>1-60</v>
      </c>
      <c r="Z176" s="462"/>
      <c r="AA176" s="461" t="s">
        <v>544</v>
      </c>
      <c r="AB176" s="753"/>
      <c r="AC176" s="461">
        <v>0.1</v>
      </c>
      <c r="AD176" s="462"/>
      <c r="AE176" s="461">
        <f t="shared" si="68"/>
        <v>160</v>
      </c>
      <c r="AF176" s="462"/>
      <c r="AG176" s="683" t="str">
        <f ca="1">IF(C176="~380В",'Исходник '!$O$2,'Исходник '!$Q$2)</f>
        <v>-
-
-</v>
      </c>
      <c r="AH176" s="683"/>
      <c r="AI176" s="461">
        <f t="shared" si="69"/>
        <v>320</v>
      </c>
      <c r="AJ176" s="462"/>
      <c r="AK176" s="683" t="str">
        <f ca="1">IF(C176="~380В",'Исходник '!$O$1,'Исходник '!$Q$1)</f>
        <v>+
+
+</v>
      </c>
      <c r="AL176" s="683"/>
      <c r="AM176" s="165">
        <v>16</v>
      </c>
      <c r="AN176" s="133" t="s">
        <v>919</v>
      </c>
      <c r="AO176" s="179" t="s">
        <v>933</v>
      </c>
      <c r="AP176" s="179" t="str">
        <f t="shared" si="70"/>
        <v>раздвинь строчку</v>
      </c>
    </row>
    <row r="177" spans="1:42" s="167" customFormat="1" ht="39.950000000000003" customHeight="1">
      <c r="A177" s="53">
        <f t="shared" si="71"/>
        <v>138</v>
      </c>
      <c r="B177" s="369" t="s">
        <v>265</v>
      </c>
      <c r="C177" s="431" t="str">
        <f t="shared" si="60"/>
        <v>~380В</v>
      </c>
      <c r="D177" s="427" t="s">
        <v>468</v>
      </c>
      <c r="E177" s="683" t="s">
        <v>506</v>
      </c>
      <c r="F177" s="683"/>
      <c r="G177" s="683"/>
      <c r="H177" s="461" t="s">
        <v>511</v>
      </c>
      <c r="I177" s="746"/>
      <c r="J177" s="433" t="str">
        <f t="shared" si="61"/>
        <v>D</v>
      </c>
      <c r="K177" s="683" t="s">
        <v>930</v>
      </c>
      <c r="L177" s="683"/>
      <c r="M177" s="683"/>
      <c r="N177" s="747">
        <f t="shared" si="62"/>
        <v>16</v>
      </c>
      <c r="O177" s="748"/>
      <c r="P177" s="749"/>
      <c r="Q177" s="747">
        <f t="shared" si="63"/>
        <v>16</v>
      </c>
      <c r="R177" s="463"/>
      <c r="S177" s="462"/>
      <c r="T177" s="432">
        <f t="shared" si="64"/>
        <v>160</v>
      </c>
      <c r="U177" s="428" t="s">
        <v>930</v>
      </c>
      <c r="V177" s="431">
        <f t="shared" si="65"/>
        <v>320</v>
      </c>
      <c r="W177" s="750">
        <f t="shared" si="66"/>
        <v>40.799999999999997</v>
      </c>
      <c r="X177" s="751"/>
      <c r="Y177" s="461" t="str">
        <f t="shared" si="67"/>
        <v>1-60</v>
      </c>
      <c r="Z177" s="462"/>
      <c r="AA177" s="461" t="s">
        <v>517</v>
      </c>
      <c r="AB177" s="753"/>
      <c r="AC177" s="461">
        <v>0.1</v>
      </c>
      <c r="AD177" s="462"/>
      <c r="AE177" s="461">
        <f t="shared" si="68"/>
        <v>160</v>
      </c>
      <c r="AF177" s="462"/>
      <c r="AG177" s="683" t="str">
        <f ca="1">IF(C177="~380В",'Исходник '!$O$2,'Исходник '!$Q$2)</f>
        <v>-
-
-</v>
      </c>
      <c r="AH177" s="683"/>
      <c r="AI177" s="461">
        <f t="shared" si="69"/>
        <v>320</v>
      </c>
      <c r="AJ177" s="462"/>
      <c r="AK177" s="683" t="str">
        <f ca="1">IF(C177="~380В",'Исходник '!$O$1,'Исходник '!$Q$1)</f>
        <v>+
+
+</v>
      </c>
      <c r="AL177" s="683"/>
      <c r="AM177" s="165">
        <v>16</v>
      </c>
      <c r="AN177" s="133" t="s">
        <v>919</v>
      </c>
      <c r="AO177" s="179" t="s">
        <v>933</v>
      </c>
      <c r="AP177" s="179" t="str">
        <f t="shared" si="70"/>
        <v>раздвинь строчку</v>
      </c>
    </row>
    <row r="178" spans="1:42" s="167" customFormat="1" ht="39.950000000000003" customHeight="1">
      <c r="A178" s="53">
        <f t="shared" si="71"/>
        <v>139</v>
      </c>
      <c r="B178" s="369" t="s">
        <v>266</v>
      </c>
      <c r="C178" s="431" t="str">
        <f t="shared" si="60"/>
        <v>~380В</v>
      </c>
      <c r="D178" s="427" t="s">
        <v>468</v>
      </c>
      <c r="E178" s="683" t="s">
        <v>506</v>
      </c>
      <c r="F178" s="683"/>
      <c r="G178" s="683"/>
      <c r="H178" s="461" t="s">
        <v>511</v>
      </c>
      <c r="I178" s="746"/>
      <c r="J178" s="433" t="str">
        <f t="shared" si="61"/>
        <v>D</v>
      </c>
      <c r="K178" s="683" t="s">
        <v>930</v>
      </c>
      <c r="L178" s="683"/>
      <c r="M178" s="683"/>
      <c r="N178" s="747">
        <f t="shared" si="62"/>
        <v>25</v>
      </c>
      <c r="O178" s="748"/>
      <c r="P178" s="749"/>
      <c r="Q178" s="747">
        <f t="shared" si="63"/>
        <v>25</v>
      </c>
      <c r="R178" s="463"/>
      <c r="S178" s="462"/>
      <c r="T178" s="432">
        <f t="shared" si="64"/>
        <v>250</v>
      </c>
      <c r="U178" s="428" t="s">
        <v>930</v>
      </c>
      <c r="V178" s="431">
        <f t="shared" si="65"/>
        <v>500</v>
      </c>
      <c r="W178" s="750">
        <f t="shared" si="66"/>
        <v>63.749999999999993</v>
      </c>
      <c r="X178" s="751"/>
      <c r="Y178" s="461" t="str">
        <f t="shared" si="67"/>
        <v>1-60</v>
      </c>
      <c r="Z178" s="462"/>
      <c r="AA178" s="461" t="s">
        <v>545</v>
      </c>
      <c r="AB178" s="753"/>
      <c r="AC178" s="461">
        <v>0.1</v>
      </c>
      <c r="AD178" s="462"/>
      <c r="AE178" s="461">
        <f t="shared" si="68"/>
        <v>250</v>
      </c>
      <c r="AF178" s="462"/>
      <c r="AG178" s="683" t="str">
        <f ca="1">IF(C178="~380В",'Исходник '!$O$2,'Исходник '!$Q$2)</f>
        <v>-
-
-</v>
      </c>
      <c r="AH178" s="683"/>
      <c r="AI178" s="461">
        <f t="shared" si="69"/>
        <v>500</v>
      </c>
      <c r="AJ178" s="462"/>
      <c r="AK178" s="683" t="str">
        <f ca="1">IF(C178="~380В",'Исходник '!$O$1,'Исходник '!$Q$1)</f>
        <v>+
+
+</v>
      </c>
      <c r="AL178" s="683"/>
      <c r="AM178" s="165">
        <v>25</v>
      </c>
      <c r="AN178" s="133" t="s">
        <v>919</v>
      </c>
      <c r="AO178" s="179" t="s">
        <v>933</v>
      </c>
      <c r="AP178" s="179" t="str">
        <f t="shared" si="70"/>
        <v>раздвинь строчку</v>
      </c>
    </row>
    <row r="179" spans="1:42" s="167" customFormat="1" ht="42" customHeight="1">
      <c r="A179" s="53">
        <f t="shared" si="71"/>
        <v>140</v>
      </c>
      <c r="B179" s="369" t="s">
        <v>267</v>
      </c>
      <c r="C179" s="431" t="str">
        <f t="shared" si="60"/>
        <v>~380В</v>
      </c>
      <c r="D179" s="427" t="s">
        <v>468</v>
      </c>
      <c r="E179" s="683" t="s">
        <v>506</v>
      </c>
      <c r="F179" s="683"/>
      <c r="G179" s="683"/>
      <c r="H179" s="461" t="s">
        <v>511</v>
      </c>
      <c r="I179" s="746"/>
      <c r="J179" s="433" t="str">
        <f t="shared" si="61"/>
        <v>D</v>
      </c>
      <c r="K179" s="683" t="s">
        <v>930</v>
      </c>
      <c r="L179" s="683"/>
      <c r="M179" s="683"/>
      <c r="N179" s="747">
        <f t="shared" si="62"/>
        <v>25</v>
      </c>
      <c r="O179" s="748"/>
      <c r="P179" s="749"/>
      <c r="Q179" s="747">
        <f t="shared" si="63"/>
        <v>25</v>
      </c>
      <c r="R179" s="463"/>
      <c r="S179" s="462"/>
      <c r="T179" s="432">
        <f t="shared" si="64"/>
        <v>250</v>
      </c>
      <c r="U179" s="428" t="s">
        <v>930</v>
      </c>
      <c r="V179" s="431">
        <f t="shared" si="65"/>
        <v>500</v>
      </c>
      <c r="W179" s="750">
        <f t="shared" si="66"/>
        <v>63.749999999999993</v>
      </c>
      <c r="X179" s="751"/>
      <c r="Y179" s="461" t="str">
        <f t="shared" si="67"/>
        <v>1-60</v>
      </c>
      <c r="Z179" s="462"/>
      <c r="AA179" s="461" t="s">
        <v>522</v>
      </c>
      <c r="AB179" s="753"/>
      <c r="AC179" s="461">
        <v>0.1</v>
      </c>
      <c r="AD179" s="462"/>
      <c r="AE179" s="461">
        <f t="shared" si="68"/>
        <v>250</v>
      </c>
      <c r="AF179" s="462"/>
      <c r="AG179" s="683" t="str">
        <f ca="1">IF(C179="~380В",'Исходник '!$O$2,'Исходник '!$Q$2)</f>
        <v>-
-
-</v>
      </c>
      <c r="AH179" s="683"/>
      <c r="AI179" s="461">
        <f t="shared" si="69"/>
        <v>500</v>
      </c>
      <c r="AJ179" s="462"/>
      <c r="AK179" s="683" t="str">
        <f ca="1">IF(C179="~380В",'Исходник '!$O$1,'Исходник '!$Q$1)</f>
        <v>+
+
+</v>
      </c>
      <c r="AL179" s="683"/>
      <c r="AM179" s="165">
        <v>25</v>
      </c>
      <c r="AN179" s="133" t="s">
        <v>919</v>
      </c>
      <c r="AO179" s="179" t="s">
        <v>933</v>
      </c>
      <c r="AP179" s="179" t="str">
        <f t="shared" si="70"/>
        <v>раздвинь строчку</v>
      </c>
    </row>
    <row r="180" spans="1:42" s="167" customFormat="1" ht="39.950000000000003" customHeight="1">
      <c r="A180" s="53">
        <f t="shared" si="71"/>
        <v>141</v>
      </c>
      <c r="B180" s="369" t="s">
        <v>268</v>
      </c>
      <c r="C180" s="431" t="str">
        <f t="shared" si="60"/>
        <v>~380В</v>
      </c>
      <c r="D180" s="427" t="s">
        <v>468</v>
      </c>
      <c r="E180" s="683" t="s">
        <v>506</v>
      </c>
      <c r="F180" s="683"/>
      <c r="G180" s="683"/>
      <c r="H180" s="461" t="s">
        <v>511</v>
      </c>
      <c r="I180" s="746"/>
      <c r="J180" s="433" t="str">
        <f t="shared" si="61"/>
        <v>D</v>
      </c>
      <c r="K180" s="683" t="s">
        <v>930</v>
      </c>
      <c r="L180" s="683"/>
      <c r="M180" s="683"/>
      <c r="N180" s="747">
        <f t="shared" si="62"/>
        <v>16</v>
      </c>
      <c r="O180" s="748"/>
      <c r="P180" s="749"/>
      <c r="Q180" s="747">
        <f t="shared" si="63"/>
        <v>16</v>
      </c>
      <c r="R180" s="463"/>
      <c r="S180" s="462"/>
      <c r="T180" s="432">
        <f t="shared" si="64"/>
        <v>160</v>
      </c>
      <c r="U180" s="428" t="s">
        <v>930</v>
      </c>
      <c r="V180" s="431">
        <f t="shared" si="65"/>
        <v>320</v>
      </c>
      <c r="W180" s="750">
        <f t="shared" si="66"/>
        <v>40.799999999999997</v>
      </c>
      <c r="X180" s="751"/>
      <c r="Y180" s="461" t="str">
        <f t="shared" si="67"/>
        <v>1-60</v>
      </c>
      <c r="Z180" s="462"/>
      <c r="AA180" s="461" t="s">
        <v>546</v>
      </c>
      <c r="AB180" s="753"/>
      <c r="AC180" s="461">
        <v>0.1</v>
      </c>
      <c r="AD180" s="462"/>
      <c r="AE180" s="461">
        <f t="shared" si="68"/>
        <v>160</v>
      </c>
      <c r="AF180" s="462"/>
      <c r="AG180" s="683" t="str">
        <f ca="1">IF(C180="~380В",'Исходник '!$O$2,'Исходник '!$Q$2)</f>
        <v>-
-
-</v>
      </c>
      <c r="AH180" s="683"/>
      <c r="AI180" s="461">
        <f t="shared" si="69"/>
        <v>320</v>
      </c>
      <c r="AJ180" s="462"/>
      <c r="AK180" s="683" t="str">
        <f ca="1">IF(C180="~380В",'Исходник '!$O$1,'Исходник '!$Q$1)</f>
        <v>+
+
+</v>
      </c>
      <c r="AL180" s="683"/>
      <c r="AM180" s="165">
        <v>16</v>
      </c>
      <c r="AN180" s="133" t="s">
        <v>919</v>
      </c>
      <c r="AO180" s="179" t="s">
        <v>933</v>
      </c>
      <c r="AP180" s="179" t="str">
        <f t="shared" si="70"/>
        <v>раздвинь строчку</v>
      </c>
    </row>
    <row r="181" spans="1:42" s="167" customFormat="1" ht="39.950000000000003" customHeight="1">
      <c r="A181" s="53">
        <f t="shared" si="71"/>
        <v>142</v>
      </c>
      <c r="B181" s="369" t="s">
        <v>269</v>
      </c>
      <c r="C181" s="431" t="str">
        <f t="shared" si="60"/>
        <v>~380В</v>
      </c>
      <c r="D181" s="427" t="s">
        <v>468</v>
      </c>
      <c r="E181" s="683" t="s">
        <v>506</v>
      </c>
      <c r="F181" s="683"/>
      <c r="G181" s="683"/>
      <c r="H181" s="461" t="s">
        <v>511</v>
      </c>
      <c r="I181" s="746"/>
      <c r="J181" s="433" t="str">
        <f t="shared" si="61"/>
        <v>D</v>
      </c>
      <c r="K181" s="683" t="s">
        <v>930</v>
      </c>
      <c r="L181" s="683"/>
      <c r="M181" s="683"/>
      <c r="N181" s="747">
        <f t="shared" si="62"/>
        <v>25</v>
      </c>
      <c r="O181" s="748"/>
      <c r="P181" s="749"/>
      <c r="Q181" s="747">
        <f t="shared" si="63"/>
        <v>25</v>
      </c>
      <c r="R181" s="463"/>
      <c r="S181" s="462"/>
      <c r="T181" s="432">
        <f t="shared" si="64"/>
        <v>250</v>
      </c>
      <c r="U181" s="428" t="s">
        <v>930</v>
      </c>
      <c r="V181" s="431">
        <f t="shared" si="65"/>
        <v>500</v>
      </c>
      <c r="W181" s="750">
        <f t="shared" si="66"/>
        <v>63.749999999999993</v>
      </c>
      <c r="X181" s="751"/>
      <c r="Y181" s="461" t="str">
        <f t="shared" si="67"/>
        <v>1-60</v>
      </c>
      <c r="Z181" s="462"/>
      <c r="AA181" s="461" t="s">
        <v>544</v>
      </c>
      <c r="AB181" s="753"/>
      <c r="AC181" s="461">
        <v>0.1</v>
      </c>
      <c r="AD181" s="462"/>
      <c r="AE181" s="461">
        <f t="shared" si="68"/>
        <v>250</v>
      </c>
      <c r="AF181" s="462"/>
      <c r="AG181" s="683" t="str">
        <f ca="1">IF(C181="~380В",'Исходник '!$O$2,'Исходник '!$Q$2)</f>
        <v>-
-
-</v>
      </c>
      <c r="AH181" s="683"/>
      <c r="AI181" s="461">
        <f t="shared" si="69"/>
        <v>500</v>
      </c>
      <c r="AJ181" s="462"/>
      <c r="AK181" s="683" t="str">
        <f ca="1">IF(C181="~380В",'Исходник '!$O$1,'Исходник '!$Q$1)</f>
        <v>+
+
+</v>
      </c>
      <c r="AL181" s="683"/>
      <c r="AM181" s="165">
        <v>25</v>
      </c>
      <c r="AN181" s="133" t="s">
        <v>919</v>
      </c>
      <c r="AO181" s="179" t="s">
        <v>933</v>
      </c>
      <c r="AP181" s="179" t="str">
        <f t="shared" si="70"/>
        <v>раздвинь строчку</v>
      </c>
    </row>
    <row r="182" spans="1:42" s="167" customFormat="1" ht="39.950000000000003" customHeight="1">
      <c r="A182" s="53">
        <f t="shared" si="71"/>
        <v>143</v>
      </c>
      <c r="B182" s="369" t="s">
        <v>270</v>
      </c>
      <c r="C182" s="431" t="str">
        <f t="shared" si="60"/>
        <v>~380В</v>
      </c>
      <c r="D182" s="427" t="s">
        <v>468</v>
      </c>
      <c r="E182" s="683" t="s">
        <v>506</v>
      </c>
      <c r="F182" s="683"/>
      <c r="G182" s="683"/>
      <c r="H182" s="461" t="s">
        <v>511</v>
      </c>
      <c r="I182" s="746"/>
      <c r="J182" s="433" t="str">
        <f t="shared" si="61"/>
        <v>D</v>
      </c>
      <c r="K182" s="683" t="s">
        <v>930</v>
      </c>
      <c r="L182" s="683"/>
      <c r="M182" s="683"/>
      <c r="N182" s="747">
        <f t="shared" si="62"/>
        <v>16</v>
      </c>
      <c r="O182" s="748"/>
      <c r="P182" s="749"/>
      <c r="Q182" s="747">
        <f t="shared" si="63"/>
        <v>16</v>
      </c>
      <c r="R182" s="463"/>
      <c r="S182" s="462"/>
      <c r="T182" s="432">
        <f t="shared" si="64"/>
        <v>160</v>
      </c>
      <c r="U182" s="428" t="s">
        <v>930</v>
      </c>
      <c r="V182" s="431">
        <f t="shared" si="65"/>
        <v>320</v>
      </c>
      <c r="W182" s="750">
        <f t="shared" si="66"/>
        <v>40.799999999999997</v>
      </c>
      <c r="X182" s="751"/>
      <c r="Y182" s="461" t="str">
        <f t="shared" si="67"/>
        <v>1-60</v>
      </c>
      <c r="Z182" s="462"/>
      <c r="AA182" s="461" t="s">
        <v>545</v>
      </c>
      <c r="AB182" s="753"/>
      <c r="AC182" s="461">
        <v>0.1</v>
      </c>
      <c r="AD182" s="462"/>
      <c r="AE182" s="461">
        <f t="shared" si="68"/>
        <v>160</v>
      </c>
      <c r="AF182" s="462"/>
      <c r="AG182" s="683" t="str">
        <f ca="1">IF(C182="~380В",'Исходник '!$O$2,'Исходник '!$Q$2)</f>
        <v>-
-
-</v>
      </c>
      <c r="AH182" s="683"/>
      <c r="AI182" s="461">
        <f t="shared" si="69"/>
        <v>320</v>
      </c>
      <c r="AJ182" s="462"/>
      <c r="AK182" s="683" t="str">
        <f ca="1">IF(C182="~380В",'Исходник '!$O$1,'Исходник '!$Q$1)</f>
        <v>+
+
+</v>
      </c>
      <c r="AL182" s="683"/>
      <c r="AM182" s="165">
        <v>16</v>
      </c>
      <c r="AN182" s="133" t="s">
        <v>919</v>
      </c>
      <c r="AO182" s="179" t="s">
        <v>933</v>
      </c>
      <c r="AP182" s="179" t="str">
        <f t="shared" si="70"/>
        <v>раздвинь строчку</v>
      </c>
    </row>
    <row r="183" spans="1:42" s="167" customFormat="1" ht="39.950000000000003" customHeight="1">
      <c r="A183" s="53">
        <f t="shared" si="71"/>
        <v>144</v>
      </c>
      <c r="B183" s="369" t="s">
        <v>303</v>
      </c>
      <c r="C183" s="431" t="str">
        <f t="shared" si="60"/>
        <v>~380В</v>
      </c>
      <c r="D183" s="427" t="s">
        <v>468</v>
      </c>
      <c r="E183" s="683" t="s">
        <v>506</v>
      </c>
      <c r="F183" s="683"/>
      <c r="G183" s="683"/>
      <c r="H183" s="461" t="s">
        <v>511</v>
      </c>
      <c r="I183" s="746"/>
      <c r="J183" s="433" t="str">
        <f t="shared" si="61"/>
        <v>D</v>
      </c>
      <c r="K183" s="683" t="s">
        <v>930</v>
      </c>
      <c r="L183" s="683"/>
      <c r="M183" s="683"/>
      <c r="N183" s="747">
        <f t="shared" si="62"/>
        <v>25</v>
      </c>
      <c r="O183" s="748"/>
      <c r="P183" s="749"/>
      <c r="Q183" s="747">
        <f t="shared" si="63"/>
        <v>25</v>
      </c>
      <c r="R183" s="463"/>
      <c r="S183" s="462"/>
      <c r="T183" s="432">
        <f t="shared" si="64"/>
        <v>250</v>
      </c>
      <c r="U183" s="428" t="s">
        <v>930</v>
      </c>
      <c r="V183" s="431">
        <f t="shared" si="65"/>
        <v>500</v>
      </c>
      <c r="W183" s="750">
        <f t="shared" si="66"/>
        <v>63.749999999999993</v>
      </c>
      <c r="X183" s="751"/>
      <c r="Y183" s="461" t="str">
        <f t="shared" si="67"/>
        <v>1-60</v>
      </c>
      <c r="Z183" s="462"/>
      <c r="AA183" s="461" t="s">
        <v>547</v>
      </c>
      <c r="AB183" s="753"/>
      <c r="AC183" s="461">
        <v>0.1</v>
      </c>
      <c r="AD183" s="462"/>
      <c r="AE183" s="461">
        <f t="shared" si="68"/>
        <v>250</v>
      </c>
      <c r="AF183" s="462"/>
      <c r="AG183" s="683" t="str">
        <f ca="1">IF(C183="~380В",'Исходник '!$O$2,'Исходник '!$Q$2)</f>
        <v>-
-
-</v>
      </c>
      <c r="AH183" s="683"/>
      <c r="AI183" s="461">
        <f t="shared" si="69"/>
        <v>500</v>
      </c>
      <c r="AJ183" s="462"/>
      <c r="AK183" s="683" t="str">
        <f ca="1">IF(C183="~380В",'Исходник '!$O$1,'Исходник '!$Q$1)</f>
        <v>+
+
+</v>
      </c>
      <c r="AL183" s="683"/>
      <c r="AM183" s="165">
        <v>25</v>
      </c>
      <c r="AN183" s="133" t="s">
        <v>919</v>
      </c>
      <c r="AO183" s="179" t="s">
        <v>933</v>
      </c>
      <c r="AP183" s="179" t="str">
        <f t="shared" si="70"/>
        <v>раздвинь строчку</v>
      </c>
    </row>
    <row r="184" spans="1:42" s="167" customFormat="1" ht="39.950000000000003" customHeight="1">
      <c r="A184" s="53">
        <f t="shared" si="71"/>
        <v>145</v>
      </c>
      <c r="B184" s="369" t="s">
        <v>271</v>
      </c>
      <c r="C184" s="431" t="str">
        <f t="shared" si="60"/>
        <v>~380В</v>
      </c>
      <c r="D184" s="427" t="s">
        <v>468</v>
      </c>
      <c r="E184" s="683" t="s">
        <v>506</v>
      </c>
      <c r="F184" s="683"/>
      <c r="G184" s="683"/>
      <c r="H184" s="461" t="s">
        <v>511</v>
      </c>
      <c r="I184" s="746"/>
      <c r="J184" s="433" t="str">
        <f t="shared" si="61"/>
        <v>D</v>
      </c>
      <c r="K184" s="683" t="s">
        <v>930</v>
      </c>
      <c r="L184" s="683"/>
      <c r="M184" s="683"/>
      <c r="N184" s="747">
        <f t="shared" si="62"/>
        <v>16</v>
      </c>
      <c r="O184" s="748"/>
      <c r="P184" s="749"/>
      <c r="Q184" s="747">
        <f t="shared" si="63"/>
        <v>16</v>
      </c>
      <c r="R184" s="463"/>
      <c r="S184" s="462"/>
      <c r="T184" s="432">
        <f t="shared" si="64"/>
        <v>160</v>
      </c>
      <c r="U184" s="428" t="s">
        <v>930</v>
      </c>
      <c r="V184" s="431">
        <f t="shared" si="65"/>
        <v>320</v>
      </c>
      <c r="W184" s="750">
        <f t="shared" si="66"/>
        <v>40.799999999999997</v>
      </c>
      <c r="X184" s="751"/>
      <c r="Y184" s="461" t="str">
        <f t="shared" si="67"/>
        <v>1-60</v>
      </c>
      <c r="Z184" s="462"/>
      <c r="AA184" s="461" t="s">
        <v>548</v>
      </c>
      <c r="AB184" s="753"/>
      <c r="AC184" s="461">
        <v>0.1</v>
      </c>
      <c r="AD184" s="462"/>
      <c r="AE184" s="461">
        <f t="shared" si="68"/>
        <v>160</v>
      </c>
      <c r="AF184" s="462"/>
      <c r="AG184" s="683" t="str">
        <f ca="1">IF(C184="~380В",'Исходник '!$O$2,'Исходник '!$Q$2)</f>
        <v>-
-
-</v>
      </c>
      <c r="AH184" s="683"/>
      <c r="AI184" s="461">
        <f t="shared" si="69"/>
        <v>320</v>
      </c>
      <c r="AJ184" s="462"/>
      <c r="AK184" s="683" t="str">
        <f ca="1">IF(C184="~380В",'Исходник '!$O$1,'Исходник '!$Q$1)</f>
        <v>+
+
+</v>
      </c>
      <c r="AL184" s="683"/>
      <c r="AM184" s="165">
        <v>16</v>
      </c>
      <c r="AN184" s="133" t="s">
        <v>919</v>
      </c>
      <c r="AO184" s="179" t="s">
        <v>933</v>
      </c>
      <c r="AP184" s="179" t="str">
        <f t="shared" si="70"/>
        <v>раздвинь строчку</v>
      </c>
    </row>
    <row r="185" spans="1:42" s="167" customFormat="1" ht="39.950000000000003" customHeight="1">
      <c r="A185" s="53">
        <f t="shared" si="71"/>
        <v>146</v>
      </c>
      <c r="B185" s="369" t="s">
        <v>272</v>
      </c>
      <c r="C185" s="431" t="str">
        <f t="shared" si="60"/>
        <v>~380В</v>
      </c>
      <c r="D185" s="427" t="s">
        <v>468</v>
      </c>
      <c r="E185" s="683" t="s">
        <v>506</v>
      </c>
      <c r="F185" s="683"/>
      <c r="G185" s="683"/>
      <c r="H185" s="461" t="s">
        <v>511</v>
      </c>
      <c r="I185" s="746"/>
      <c r="J185" s="433" t="str">
        <f t="shared" si="61"/>
        <v>D</v>
      </c>
      <c r="K185" s="683" t="s">
        <v>930</v>
      </c>
      <c r="L185" s="683"/>
      <c r="M185" s="683"/>
      <c r="N185" s="747">
        <f t="shared" si="62"/>
        <v>16</v>
      </c>
      <c r="O185" s="748"/>
      <c r="P185" s="749"/>
      <c r="Q185" s="747">
        <f t="shared" si="63"/>
        <v>16</v>
      </c>
      <c r="R185" s="463"/>
      <c r="S185" s="462"/>
      <c r="T185" s="432">
        <f t="shared" si="64"/>
        <v>160</v>
      </c>
      <c r="U185" s="428" t="s">
        <v>930</v>
      </c>
      <c r="V185" s="431">
        <f t="shared" si="65"/>
        <v>320</v>
      </c>
      <c r="W185" s="750">
        <f t="shared" si="66"/>
        <v>40.799999999999997</v>
      </c>
      <c r="X185" s="751"/>
      <c r="Y185" s="461" t="str">
        <f t="shared" si="67"/>
        <v>1-60</v>
      </c>
      <c r="Z185" s="462"/>
      <c r="AA185" s="461" t="s">
        <v>549</v>
      </c>
      <c r="AB185" s="753"/>
      <c r="AC185" s="461">
        <v>0.1</v>
      </c>
      <c r="AD185" s="462"/>
      <c r="AE185" s="461">
        <f t="shared" si="68"/>
        <v>160</v>
      </c>
      <c r="AF185" s="462"/>
      <c r="AG185" s="683" t="str">
        <f ca="1">IF(C185="~380В",'Исходник '!$O$2,'Исходник '!$Q$2)</f>
        <v>-
-
-</v>
      </c>
      <c r="AH185" s="683"/>
      <c r="AI185" s="461">
        <f t="shared" si="69"/>
        <v>320</v>
      </c>
      <c r="AJ185" s="462"/>
      <c r="AK185" s="683" t="str">
        <f ca="1">IF(C185="~380В",'Исходник '!$O$1,'Исходник '!$Q$1)</f>
        <v>+
+
+</v>
      </c>
      <c r="AL185" s="683"/>
      <c r="AM185" s="165">
        <v>16</v>
      </c>
      <c r="AN185" s="133" t="s">
        <v>919</v>
      </c>
      <c r="AO185" s="179" t="s">
        <v>933</v>
      </c>
      <c r="AP185" s="179" t="str">
        <f t="shared" si="70"/>
        <v>раздвинь строчку</v>
      </c>
    </row>
    <row r="186" spans="1:42" s="167" customFormat="1" ht="39.950000000000003" customHeight="1">
      <c r="A186" s="53">
        <f t="shared" si="71"/>
        <v>147</v>
      </c>
      <c r="B186" s="369" t="s">
        <v>304</v>
      </c>
      <c r="C186" s="431" t="str">
        <f t="shared" si="60"/>
        <v>~380В</v>
      </c>
      <c r="D186" s="427" t="s">
        <v>468</v>
      </c>
      <c r="E186" s="683" t="s">
        <v>506</v>
      </c>
      <c r="F186" s="683"/>
      <c r="G186" s="683"/>
      <c r="H186" s="461" t="s">
        <v>511</v>
      </c>
      <c r="I186" s="746"/>
      <c r="J186" s="433" t="str">
        <f t="shared" si="61"/>
        <v>D</v>
      </c>
      <c r="K186" s="683" t="s">
        <v>930</v>
      </c>
      <c r="L186" s="683"/>
      <c r="M186" s="683"/>
      <c r="N186" s="747">
        <f t="shared" si="62"/>
        <v>10</v>
      </c>
      <c r="O186" s="748"/>
      <c r="P186" s="749"/>
      <c r="Q186" s="747">
        <f t="shared" si="63"/>
        <v>10</v>
      </c>
      <c r="R186" s="463"/>
      <c r="S186" s="462"/>
      <c r="T186" s="432">
        <f t="shared" si="64"/>
        <v>100</v>
      </c>
      <c r="U186" s="428" t="s">
        <v>930</v>
      </c>
      <c r="V186" s="431">
        <f t="shared" si="65"/>
        <v>200</v>
      </c>
      <c r="W186" s="750">
        <f t="shared" si="66"/>
        <v>25.5</v>
      </c>
      <c r="X186" s="751"/>
      <c r="Y186" s="461" t="str">
        <f t="shared" si="67"/>
        <v>1-60</v>
      </c>
      <c r="Z186" s="462"/>
      <c r="AA186" s="461" t="s">
        <v>515</v>
      </c>
      <c r="AB186" s="753"/>
      <c r="AC186" s="461">
        <v>0.1</v>
      </c>
      <c r="AD186" s="462"/>
      <c r="AE186" s="461">
        <f t="shared" si="68"/>
        <v>100</v>
      </c>
      <c r="AF186" s="462"/>
      <c r="AG186" s="683" t="str">
        <f ca="1">IF(C186="~380В",'Исходник '!$O$2,'Исходник '!$Q$2)</f>
        <v>-
-
-</v>
      </c>
      <c r="AH186" s="683"/>
      <c r="AI186" s="461">
        <f t="shared" si="69"/>
        <v>200</v>
      </c>
      <c r="AJ186" s="462"/>
      <c r="AK186" s="683" t="str">
        <f ca="1">IF(C186="~380В",'Исходник '!$O$1,'Исходник '!$Q$1)</f>
        <v>+
+
+</v>
      </c>
      <c r="AL186" s="683"/>
      <c r="AM186" s="165">
        <v>10</v>
      </c>
      <c r="AN186" s="133" t="s">
        <v>919</v>
      </c>
      <c r="AO186" s="179" t="s">
        <v>933</v>
      </c>
      <c r="AP186" s="179" t="str">
        <f t="shared" si="70"/>
        <v>раздвинь строчку</v>
      </c>
    </row>
    <row r="187" spans="1:42" s="167" customFormat="1" ht="18" customHeight="1">
      <c r="A187" s="53">
        <f t="shared" si="71"/>
        <v>148</v>
      </c>
      <c r="B187" s="369" t="s">
        <v>273</v>
      </c>
      <c r="C187" s="431" t="str">
        <f t="shared" si="60"/>
        <v>~220В</v>
      </c>
      <c r="D187" s="427" t="s">
        <v>468</v>
      </c>
      <c r="E187" s="683" t="s">
        <v>506</v>
      </c>
      <c r="F187" s="683"/>
      <c r="G187" s="683"/>
      <c r="H187" s="461" t="s">
        <v>511</v>
      </c>
      <c r="I187" s="746"/>
      <c r="J187" s="433" t="str">
        <f t="shared" si="61"/>
        <v>С</v>
      </c>
      <c r="K187" s="683" t="s">
        <v>930</v>
      </c>
      <c r="L187" s="683"/>
      <c r="M187" s="683"/>
      <c r="N187" s="747">
        <f t="shared" si="62"/>
        <v>10</v>
      </c>
      <c r="O187" s="748"/>
      <c r="P187" s="749"/>
      <c r="Q187" s="747">
        <f t="shared" si="63"/>
        <v>10</v>
      </c>
      <c r="R187" s="463"/>
      <c r="S187" s="462"/>
      <c r="T187" s="432">
        <f t="shared" si="64"/>
        <v>50</v>
      </c>
      <c r="U187" s="428" t="s">
        <v>930</v>
      </c>
      <c r="V187" s="431">
        <f t="shared" si="65"/>
        <v>100</v>
      </c>
      <c r="W187" s="750">
        <f t="shared" si="66"/>
        <v>25.5</v>
      </c>
      <c r="X187" s="751"/>
      <c r="Y187" s="461" t="str">
        <f t="shared" si="67"/>
        <v>1-60</v>
      </c>
      <c r="Z187" s="462"/>
      <c r="AA187" s="752">
        <v>15</v>
      </c>
      <c r="AB187" s="753"/>
      <c r="AC187" s="461">
        <v>0.1</v>
      </c>
      <c r="AD187" s="462"/>
      <c r="AE187" s="461">
        <f t="shared" si="68"/>
        <v>50</v>
      </c>
      <c r="AF187" s="462"/>
      <c r="AG187" s="683" t="str">
        <f ca="1">IF(C187="~380В",'Исходник '!$O$2,'Исходник '!$Q$2)</f>
        <v>-</v>
      </c>
      <c r="AH187" s="683"/>
      <c r="AI187" s="461">
        <f t="shared" si="69"/>
        <v>100</v>
      </c>
      <c r="AJ187" s="462"/>
      <c r="AK187" s="683" t="str">
        <f ca="1">IF(C187="~380В",'Исходник '!$O$1,'Исходник '!$Q$1)</f>
        <v>+</v>
      </c>
      <c r="AL187" s="683"/>
      <c r="AM187" s="165">
        <v>10</v>
      </c>
      <c r="AN187" s="133" t="s">
        <v>926</v>
      </c>
      <c r="AO187" s="179" t="s">
        <v>927</v>
      </c>
      <c r="AP187" s="179" t="str">
        <f t="shared" si="70"/>
        <v>-</v>
      </c>
    </row>
    <row r="188" spans="1:42" s="167" customFormat="1" ht="18" customHeight="1">
      <c r="A188" s="53">
        <f t="shared" si="71"/>
        <v>149</v>
      </c>
      <c r="B188" s="369" t="s">
        <v>305</v>
      </c>
      <c r="C188" s="431" t="str">
        <f t="shared" si="60"/>
        <v>~220В</v>
      </c>
      <c r="D188" s="427" t="s">
        <v>476</v>
      </c>
      <c r="E188" s="683" t="s">
        <v>506</v>
      </c>
      <c r="F188" s="683"/>
      <c r="G188" s="683"/>
      <c r="H188" s="461" t="s">
        <v>511</v>
      </c>
      <c r="I188" s="746"/>
      <c r="J188" s="433" t="str">
        <f t="shared" si="61"/>
        <v>D</v>
      </c>
      <c r="K188" s="683" t="s">
        <v>930</v>
      </c>
      <c r="L188" s="683"/>
      <c r="M188" s="683"/>
      <c r="N188" s="747">
        <f t="shared" si="62"/>
        <v>10</v>
      </c>
      <c r="O188" s="748"/>
      <c r="P188" s="749"/>
      <c r="Q188" s="747">
        <f t="shared" si="63"/>
        <v>10</v>
      </c>
      <c r="R188" s="463"/>
      <c r="S188" s="462"/>
      <c r="T188" s="432">
        <f t="shared" si="64"/>
        <v>100</v>
      </c>
      <c r="U188" s="428" t="s">
        <v>930</v>
      </c>
      <c r="V188" s="431">
        <f t="shared" si="65"/>
        <v>200</v>
      </c>
      <c r="W188" s="750">
        <f t="shared" si="66"/>
        <v>25.5</v>
      </c>
      <c r="X188" s="751"/>
      <c r="Y188" s="461" t="str">
        <f t="shared" si="67"/>
        <v>1-60</v>
      </c>
      <c r="Z188" s="462"/>
      <c r="AA188" s="752">
        <v>14</v>
      </c>
      <c r="AB188" s="753"/>
      <c r="AC188" s="461">
        <v>0.1</v>
      </c>
      <c r="AD188" s="462"/>
      <c r="AE188" s="461">
        <f t="shared" si="68"/>
        <v>100</v>
      </c>
      <c r="AF188" s="462"/>
      <c r="AG188" s="683" t="str">
        <f ca="1">IF(C188="~380В",'Исходник '!$O$2,'Исходник '!$Q$2)</f>
        <v>-</v>
      </c>
      <c r="AH188" s="683"/>
      <c r="AI188" s="461">
        <f t="shared" si="69"/>
        <v>200</v>
      </c>
      <c r="AJ188" s="462"/>
      <c r="AK188" s="683" t="str">
        <f ca="1">IF(C188="~380В",'Исходник '!$O$1,'Исходник '!$Q$1)</f>
        <v>+</v>
      </c>
      <c r="AL188" s="683"/>
      <c r="AM188" s="165">
        <v>10</v>
      </c>
      <c r="AN188" s="133" t="s">
        <v>926</v>
      </c>
      <c r="AO188" s="179" t="s">
        <v>933</v>
      </c>
      <c r="AP188" s="179" t="str">
        <f t="shared" si="70"/>
        <v>-</v>
      </c>
    </row>
    <row r="189" spans="1:42" s="167" customFormat="1" ht="18" customHeight="1">
      <c r="A189" s="53">
        <f t="shared" si="71"/>
        <v>150</v>
      </c>
      <c r="B189" s="369" t="s">
        <v>306</v>
      </c>
      <c r="C189" s="431" t="str">
        <f t="shared" si="60"/>
        <v>~220В</v>
      </c>
      <c r="D189" s="427" t="s">
        <v>468</v>
      </c>
      <c r="E189" s="683" t="s">
        <v>506</v>
      </c>
      <c r="F189" s="683"/>
      <c r="G189" s="683"/>
      <c r="H189" s="461" t="s">
        <v>511</v>
      </c>
      <c r="I189" s="746"/>
      <c r="J189" s="433" t="str">
        <f t="shared" si="61"/>
        <v>С</v>
      </c>
      <c r="K189" s="683" t="s">
        <v>930</v>
      </c>
      <c r="L189" s="683"/>
      <c r="M189" s="683"/>
      <c r="N189" s="747">
        <f t="shared" si="62"/>
        <v>10</v>
      </c>
      <c r="O189" s="748"/>
      <c r="P189" s="749"/>
      <c r="Q189" s="747">
        <f t="shared" si="63"/>
        <v>10</v>
      </c>
      <c r="R189" s="463"/>
      <c r="S189" s="462"/>
      <c r="T189" s="432">
        <f t="shared" si="64"/>
        <v>50</v>
      </c>
      <c r="U189" s="428" t="s">
        <v>930</v>
      </c>
      <c r="V189" s="431">
        <f t="shared" si="65"/>
        <v>100</v>
      </c>
      <c r="W189" s="750">
        <f t="shared" si="66"/>
        <v>25.5</v>
      </c>
      <c r="X189" s="751"/>
      <c r="Y189" s="461" t="str">
        <f t="shared" si="67"/>
        <v>1-60</v>
      </c>
      <c r="Z189" s="462"/>
      <c r="AA189" s="752">
        <v>16</v>
      </c>
      <c r="AB189" s="753"/>
      <c r="AC189" s="461">
        <v>0.1</v>
      </c>
      <c r="AD189" s="462"/>
      <c r="AE189" s="461">
        <f t="shared" si="68"/>
        <v>50</v>
      </c>
      <c r="AF189" s="462"/>
      <c r="AG189" s="683" t="str">
        <f ca="1">IF(C189="~380В",'Исходник '!$O$2,'Исходник '!$Q$2)</f>
        <v>-</v>
      </c>
      <c r="AH189" s="683"/>
      <c r="AI189" s="461">
        <f t="shared" si="69"/>
        <v>100</v>
      </c>
      <c r="AJ189" s="462"/>
      <c r="AK189" s="683" t="str">
        <f ca="1">IF(C189="~380В",'Исходник '!$O$1,'Исходник '!$Q$1)</f>
        <v>+</v>
      </c>
      <c r="AL189" s="683"/>
      <c r="AM189" s="165">
        <v>10</v>
      </c>
      <c r="AN189" s="133" t="s">
        <v>926</v>
      </c>
      <c r="AO189" s="179" t="s">
        <v>927</v>
      </c>
      <c r="AP189" s="179" t="str">
        <f t="shared" si="70"/>
        <v>-</v>
      </c>
    </row>
    <row r="190" spans="1:42" s="167" customFormat="1" ht="18" customHeight="1">
      <c r="A190" s="53">
        <f t="shared" si="71"/>
        <v>151</v>
      </c>
      <c r="B190" s="369" t="s">
        <v>274</v>
      </c>
      <c r="C190" s="431" t="str">
        <f t="shared" si="60"/>
        <v>~220В</v>
      </c>
      <c r="D190" s="427" t="s">
        <v>468</v>
      </c>
      <c r="E190" s="683" t="s">
        <v>506</v>
      </c>
      <c r="F190" s="683"/>
      <c r="G190" s="683"/>
      <c r="H190" s="461" t="s">
        <v>511</v>
      </c>
      <c r="I190" s="746"/>
      <c r="J190" s="433" t="str">
        <f t="shared" si="61"/>
        <v>С</v>
      </c>
      <c r="K190" s="683" t="s">
        <v>930</v>
      </c>
      <c r="L190" s="683"/>
      <c r="M190" s="683"/>
      <c r="N190" s="747">
        <f t="shared" si="62"/>
        <v>10</v>
      </c>
      <c r="O190" s="748"/>
      <c r="P190" s="749"/>
      <c r="Q190" s="747">
        <f t="shared" si="63"/>
        <v>10</v>
      </c>
      <c r="R190" s="463"/>
      <c r="S190" s="462"/>
      <c r="T190" s="432">
        <f t="shared" si="64"/>
        <v>50</v>
      </c>
      <c r="U190" s="428" t="s">
        <v>930</v>
      </c>
      <c r="V190" s="431">
        <f t="shared" si="65"/>
        <v>100</v>
      </c>
      <c r="W190" s="750">
        <f t="shared" si="66"/>
        <v>25.5</v>
      </c>
      <c r="X190" s="751"/>
      <c r="Y190" s="461" t="str">
        <f t="shared" si="67"/>
        <v>1-60</v>
      </c>
      <c r="Z190" s="462"/>
      <c r="AA190" s="752">
        <v>12</v>
      </c>
      <c r="AB190" s="753"/>
      <c r="AC190" s="461">
        <v>0.1</v>
      </c>
      <c r="AD190" s="462"/>
      <c r="AE190" s="461">
        <f t="shared" si="68"/>
        <v>50</v>
      </c>
      <c r="AF190" s="462"/>
      <c r="AG190" s="683" t="str">
        <f ca="1">IF(C190="~380В",'Исходник '!$O$2,'Исходник '!$Q$2)</f>
        <v>-</v>
      </c>
      <c r="AH190" s="683"/>
      <c r="AI190" s="461">
        <f t="shared" si="69"/>
        <v>100</v>
      </c>
      <c r="AJ190" s="462"/>
      <c r="AK190" s="683" t="str">
        <f ca="1">IF(C190="~380В",'Исходник '!$O$1,'Исходник '!$Q$1)</f>
        <v>+</v>
      </c>
      <c r="AL190" s="683"/>
      <c r="AM190" s="165">
        <v>10</v>
      </c>
      <c r="AN190" s="133" t="s">
        <v>926</v>
      </c>
      <c r="AO190" s="179" t="s">
        <v>927</v>
      </c>
      <c r="AP190" s="179" t="str">
        <f t="shared" si="70"/>
        <v>-</v>
      </c>
    </row>
    <row r="191" spans="1:42" s="167" customFormat="1" ht="18" customHeight="1">
      <c r="A191" s="53">
        <f t="shared" si="71"/>
        <v>152</v>
      </c>
      <c r="B191" s="369" t="s">
        <v>355</v>
      </c>
      <c r="C191" s="431" t="str">
        <f t="shared" si="60"/>
        <v>~220В</v>
      </c>
      <c r="D191" s="427" t="s">
        <v>468</v>
      </c>
      <c r="E191" s="683" t="s">
        <v>506</v>
      </c>
      <c r="F191" s="683"/>
      <c r="G191" s="683"/>
      <c r="H191" s="461" t="s">
        <v>511</v>
      </c>
      <c r="I191" s="746"/>
      <c r="J191" s="433" t="str">
        <f t="shared" si="61"/>
        <v>С</v>
      </c>
      <c r="K191" s="683" t="s">
        <v>930</v>
      </c>
      <c r="L191" s="683"/>
      <c r="M191" s="683"/>
      <c r="N191" s="747">
        <f t="shared" si="62"/>
        <v>10</v>
      </c>
      <c r="O191" s="748"/>
      <c r="P191" s="749"/>
      <c r="Q191" s="747">
        <f t="shared" si="63"/>
        <v>10</v>
      </c>
      <c r="R191" s="463"/>
      <c r="S191" s="462"/>
      <c r="T191" s="432">
        <f t="shared" si="64"/>
        <v>50</v>
      </c>
      <c r="U191" s="428" t="s">
        <v>930</v>
      </c>
      <c r="V191" s="431">
        <f t="shared" si="65"/>
        <v>100</v>
      </c>
      <c r="W191" s="750">
        <f t="shared" si="66"/>
        <v>25.5</v>
      </c>
      <c r="X191" s="751"/>
      <c r="Y191" s="461" t="str">
        <f t="shared" si="67"/>
        <v>1-60</v>
      </c>
      <c r="Z191" s="462"/>
      <c r="AA191" s="752">
        <v>15</v>
      </c>
      <c r="AB191" s="753"/>
      <c r="AC191" s="461">
        <v>0.1</v>
      </c>
      <c r="AD191" s="462"/>
      <c r="AE191" s="461">
        <f t="shared" si="68"/>
        <v>50</v>
      </c>
      <c r="AF191" s="462"/>
      <c r="AG191" s="683" t="str">
        <f ca="1">IF(C191="~380В",'Исходник '!$O$2,'Исходник '!$Q$2)</f>
        <v>-</v>
      </c>
      <c r="AH191" s="683"/>
      <c r="AI191" s="461">
        <f t="shared" si="69"/>
        <v>100</v>
      </c>
      <c r="AJ191" s="462"/>
      <c r="AK191" s="683" t="str">
        <f ca="1">IF(C191="~380В",'Исходник '!$O$1,'Исходник '!$Q$1)</f>
        <v>+</v>
      </c>
      <c r="AL191" s="683"/>
      <c r="AM191" s="165">
        <v>10</v>
      </c>
      <c r="AN191" s="133" t="s">
        <v>926</v>
      </c>
      <c r="AO191" s="179" t="s">
        <v>927</v>
      </c>
      <c r="AP191" s="179" t="str">
        <f t="shared" si="70"/>
        <v>-</v>
      </c>
    </row>
    <row r="192" spans="1:42" s="167" customFormat="1" ht="18" customHeight="1">
      <c r="A192" s="53">
        <f t="shared" si="71"/>
        <v>153</v>
      </c>
      <c r="B192" s="369" t="s">
        <v>275</v>
      </c>
      <c r="C192" s="431" t="str">
        <f t="shared" si="60"/>
        <v>~220В</v>
      </c>
      <c r="D192" s="427" t="s">
        <v>468</v>
      </c>
      <c r="E192" s="683" t="s">
        <v>506</v>
      </c>
      <c r="F192" s="683"/>
      <c r="G192" s="683"/>
      <c r="H192" s="461" t="s">
        <v>511</v>
      </c>
      <c r="I192" s="746"/>
      <c r="J192" s="433" t="str">
        <f t="shared" si="61"/>
        <v>С</v>
      </c>
      <c r="K192" s="683" t="s">
        <v>930</v>
      </c>
      <c r="L192" s="683"/>
      <c r="M192" s="683"/>
      <c r="N192" s="747">
        <f t="shared" si="62"/>
        <v>10</v>
      </c>
      <c r="O192" s="748"/>
      <c r="P192" s="749"/>
      <c r="Q192" s="747">
        <f t="shared" si="63"/>
        <v>10</v>
      </c>
      <c r="R192" s="463"/>
      <c r="S192" s="462"/>
      <c r="T192" s="432">
        <f t="shared" si="64"/>
        <v>50</v>
      </c>
      <c r="U192" s="428" t="s">
        <v>930</v>
      </c>
      <c r="V192" s="431">
        <f t="shared" si="65"/>
        <v>100</v>
      </c>
      <c r="W192" s="750">
        <f t="shared" si="66"/>
        <v>25.5</v>
      </c>
      <c r="X192" s="751"/>
      <c r="Y192" s="461" t="str">
        <f t="shared" si="67"/>
        <v>1-60</v>
      </c>
      <c r="Z192" s="462"/>
      <c r="AA192" s="752">
        <v>13</v>
      </c>
      <c r="AB192" s="753"/>
      <c r="AC192" s="461">
        <v>0.1</v>
      </c>
      <c r="AD192" s="462"/>
      <c r="AE192" s="461">
        <f t="shared" si="68"/>
        <v>50</v>
      </c>
      <c r="AF192" s="462"/>
      <c r="AG192" s="683" t="str">
        <f ca="1">IF(C192="~380В",'Исходник '!$O$2,'Исходник '!$Q$2)</f>
        <v>-</v>
      </c>
      <c r="AH192" s="683"/>
      <c r="AI192" s="461">
        <f t="shared" si="69"/>
        <v>100</v>
      </c>
      <c r="AJ192" s="462"/>
      <c r="AK192" s="683" t="str">
        <f ca="1">IF(C192="~380В",'Исходник '!$O$1,'Исходник '!$Q$1)</f>
        <v>+</v>
      </c>
      <c r="AL192" s="683"/>
      <c r="AM192" s="165">
        <v>10</v>
      </c>
      <c r="AN192" s="133" t="s">
        <v>926</v>
      </c>
      <c r="AO192" s="179" t="s">
        <v>927</v>
      </c>
      <c r="AP192" s="179" t="str">
        <f t="shared" si="70"/>
        <v>-</v>
      </c>
    </row>
    <row r="193" spans="1:42" s="167" customFormat="1" ht="18" customHeight="1">
      <c r="A193" s="53">
        <f t="shared" si="71"/>
        <v>154</v>
      </c>
      <c r="B193" s="369" t="s">
        <v>356</v>
      </c>
      <c r="C193" s="431" t="str">
        <f t="shared" si="60"/>
        <v>~220В</v>
      </c>
      <c r="D193" s="427" t="s">
        <v>468</v>
      </c>
      <c r="E193" s="683" t="s">
        <v>506</v>
      </c>
      <c r="F193" s="683"/>
      <c r="G193" s="683"/>
      <c r="H193" s="461" t="s">
        <v>511</v>
      </c>
      <c r="I193" s="746"/>
      <c r="J193" s="433" t="str">
        <f t="shared" si="61"/>
        <v>С</v>
      </c>
      <c r="K193" s="683" t="s">
        <v>930</v>
      </c>
      <c r="L193" s="683"/>
      <c r="M193" s="683"/>
      <c r="N193" s="747">
        <f t="shared" si="62"/>
        <v>10</v>
      </c>
      <c r="O193" s="748"/>
      <c r="P193" s="749"/>
      <c r="Q193" s="747">
        <f t="shared" si="63"/>
        <v>10</v>
      </c>
      <c r="R193" s="463"/>
      <c r="S193" s="462"/>
      <c r="T193" s="432">
        <f t="shared" si="64"/>
        <v>50</v>
      </c>
      <c r="U193" s="428" t="s">
        <v>930</v>
      </c>
      <c r="V193" s="431">
        <f t="shared" si="65"/>
        <v>100</v>
      </c>
      <c r="W193" s="750">
        <f t="shared" si="66"/>
        <v>25.5</v>
      </c>
      <c r="X193" s="751"/>
      <c r="Y193" s="461" t="str">
        <f t="shared" si="67"/>
        <v>1-60</v>
      </c>
      <c r="Z193" s="462"/>
      <c r="AA193" s="752">
        <v>13</v>
      </c>
      <c r="AB193" s="753"/>
      <c r="AC193" s="461">
        <v>0.1</v>
      </c>
      <c r="AD193" s="462"/>
      <c r="AE193" s="461">
        <f t="shared" si="68"/>
        <v>50</v>
      </c>
      <c r="AF193" s="462"/>
      <c r="AG193" s="683" t="str">
        <f ca="1">IF(C193="~380В",'Исходник '!$O$2,'Исходник '!$Q$2)</f>
        <v>-</v>
      </c>
      <c r="AH193" s="683"/>
      <c r="AI193" s="461">
        <f t="shared" si="69"/>
        <v>100</v>
      </c>
      <c r="AJ193" s="462"/>
      <c r="AK193" s="683" t="str">
        <f ca="1">IF(C193="~380В",'Исходник '!$O$1,'Исходник '!$Q$1)</f>
        <v>+</v>
      </c>
      <c r="AL193" s="683"/>
      <c r="AM193" s="165">
        <v>10</v>
      </c>
      <c r="AN193" s="133" t="s">
        <v>926</v>
      </c>
      <c r="AO193" s="179" t="s">
        <v>927</v>
      </c>
      <c r="AP193" s="179" t="str">
        <f t="shared" si="70"/>
        <v>-</v>
      </c>
    </row>
    <row r="194" spans="1:42" s="167" customFormat="1" ht="39.950000000000003" customHeight="1">
      <c r="A194" s="53">
        <f t="shared" si="71"/>
        <v>155</v>
      </c>
      <c r="B194" s="369" t="s">
        <v>357</v>
      </c>
      <c r="C194" s="431" t="str">
        <f t="shared" si="60"/>
        <v>~380В</v>
      </c>
      <c r="D194" s="427" t="s">
        <v>468</v>
      </c>
      <c r="E194" s="683" t="s">
        <v>506</v>
      </c>
      <c r="F194" s="683"/>
      <c r="G194" s="683"/>
      <c r="H194" s="461" t="s">
        <v>511</v>
      </c>
      <c r="I194" s="746"/>
      <c r="J194" s="433" t="str">
        <f t="shared" si="61"/>
        <v>D</v>
      </c>
      <c r="K194" s="683" t="s">
        <v>930</v>
      </c>
      <c r="L194" s="683"/>
      <c r="M194" s="683"/>
      <c r="N194" s="747">
        <f t="shared" si="62"/>
        <v>16</v>
      </c>
      <c r="O194" s="748"/>
      <c r="P194" s="749"/>
      <c r="Q194" s="747">
        <f t="shared" si="63"/>
        <v>16</v>
      </c>
      <c r="R194" s="463"/>
      <c r="S194" s="462"/>
      <c r="T194" s="432">
        <f t="shared" si="64"/>
        <v>160</v>
      </c>
      <c r="U194" s="428" t="s">
        <v>930</v>
      </c>
      <c r="V194" s="431">
        <f t="shared" si="65"/>
        <v>320</v>
      </c>
      <c r="W194" s="750">
        <f t="shared" si="66"/>
        <v>40.799999999999997</v>
      </c>
      <c r="X194" s="751"/>
      <c r="Y194" s="461" t="str">
        <f t="shared" si="67"/>
        <v>1-60</v>
      </c>
      <c r="Z194" s="462"/>
      <c r="AA194" s="461" t="s">
        <v>534</v>
      </c>
      <c r="AB194" s="753"/>
      <c r="AC194" s="461">
        <v>0.1</v>
      </c>
      <c r="AD194" s="462"/>
      <c r="AE194" s="461">
        <f t="shared" si="68"/>
        <v>160</v>
      </c>
      <c r="AF194" s="462"/>
      <c r="AG194" s="683" t="str">
        <f ca="1">IF(C194="~380В",'Исходник '!$O$2,'Исходник '!$Q$2)</f>
        <v>-
-
-</v>
      </c>
      <c r="AH194" s="683"/>
      <c r="AI194" s="461">
        <f t="shared" si="69"/>
        <v>320</v>
      </c>
      <c r="AJ194" s="462"/>
      <c r="AK194" s="683" t="str">
        <f ca="1">IF(C194="~380В",'Исходник '!$O$1,'Исходник '!$Q$1)</f>
        <v>+
+
+</v>
      </c>
      <c r="AL194" s="683"/>
      <c r="AM194" s="165">
        <v>16</v>
      </c>
      <c r="AN194" s="133" t="s">
        <v>919</v>
      </c>
      <c r="AO194" s="179" t="s">
        <v>933</v>
      </c>
      <c r="AP194" s="179" t="str">
        <f t="shared" si="70"/>
        <v>раздвинь строчку</v>
      </c>
    </row>
    <row r="195" spans="1:42" s="173" customFormat="1" ht="18" customHeight="1">
      <c r="A195" s="174" t="str">
        <f ca="1">'Протокол №503-4'!A196:S196</f>
        <v>ВРУ-4.4 (аренда)</v>
      </c>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6"/>
      <c r="AM195" s="177"/>
      <c r="AN195" s="177"/>
      <c r="AO195" s="178"/>
      <c r="AP195" s="178"/>
    </row>
    <row r="196" spans="1:42" s="173" customFormat="1" ht="18" customHeight="1">
      <c r="A196" s="174" t="str">
        <f ca="1">'Протокол №503-3'!A530</f>
        <v>ВП-1</v>
      </c>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6"/>
      <c r="AM196" s="177"/>
      <c r="AN196" s="177"/>
      <c r="AO196" s="178"/>
      <c r="AP196" s="178"/>
    </row>
    <row r="197" spans="1:42" s="167" customFormat="1" ht="39.950000000000003" customHeight="1">
      <c r="A197" s="53">
        <v>156</v>
      </c>
      <c r="B197" s="430" t="s">
        <v>194</v>
      </c>
      <c r="C197" s="431" t="str">
        <f>IF(AN197="АВС","~380В","~220В")</f>
        <v>~380В</v>
      </c>
      <c r="D197" s="427" t="s">
        <v>468</v>
      </c>
      <c r="E197" s="683" t="s">
        <v>506</v>
      </c>
      <c r="F197" s="683"/>
      <c r="G197" s="683"/>
      <c r="H197" s="461" t="s">
        <v>511</v>
      </c>
      <c r="I197" s="746"/>
      <c r="J197" s="433" t="str">
        <f>AO197</f>
        <v>С</v>
      </c>
      <c r="K197" s="683" t="s">
        <v>930</v>
      </c>
      <c r="L197" s="683"/>
      <c r="M197" s="683"/>
      <c r="N197" s="747">
        <f>AM197</f>
        <v>40</v>
      </c>
      <c r="O197" s="748"/>
      <c r="P197" s="749"/>
      <c r="Q197" s="747">
        <f>N197</f>
        <v>40</v>
      </c>
      <c r="R197" s="463"/>
      <c r="S197" s="462"/>
      <c r="T197" s="432">
        <f>IF(AO197="В",N197*3,IF(AO197="С",N197*5,N197*10))</f>
        <v>200</v>
      </c>
      <c r="U197" s="428" t="s">
        <v>930</v>
      </c>
      <c r="V197" s="431">
        <f>IF(AO197="В",N197*5,IF(AO197="С",N197*10,N197*20))</f>
        <v>400</v>
      </c>
      <c r="W197" s="750">
        <f>N197*2.55</f>
        <v>102</v>
      </c>
      <c r="X197" s="751"/>
      <c r="Y197" s="461" t="str">
        <f>IF(OR($AM197&lt;32,$AM197=32),"1-60","1-120")</f>
        <v>1-120</v>
      </c>
      <c r="Z197" s="462"/>
      <c r="AA197" s="461" t="s">
        <v>525</v>
      </c>
      <c r="AB197" s="753"/>
      <c r="AC197" s="461">
        <v>0.1</v>
      </c>
      <c r="AD197" s="462"/>
      <c r="AE197" s="461">
        <f>T197</f>
        <v>200</v>
      </c>
      <c r="AF197" s="462"/>
      <c r="AG197" s="683" t="str">
        <f ca="1">IF(C197="~380В",'Исходник '!$O$2,'Исходник '!$Q$2)</f>
        <v>-
-
-</v>
      </c>
      <c r="AH197" s="683"/>
      <c r="AI197" s="461">
        <f>V197</f>
        <v>400</v>
      </c>
      <c r="AJ197" s="462"/>
      <c r="AK197" s="683" t="str">
        <f ca="1">IF(C197="~380В",'Исходник '!$O$1,'Исходник '!$Q$1)</f>
        <v>+
+
+</v>
      </c>
      <c r="AL197" s="683"/>
      <c r="AM197" s="165">
        <v>40</v>
      </c>
      <c r="AN197" s="133" t="s">
        <v>919</v>
      </c>
      <c r="AO197" s="179" t="s">
        <v>927</v>
      </c>
      <c r="AP197" s="179" t="str">
        <f>IF(C197="~380В","раздвинь строчку","-")</f>
        <v>раздвинь строчку</v>
      </c>
    </row>
    <row r="198" spans="1:42" s="173" customFormat="1" ht="18" customHeight="1">
      <c r="A198" s="174" t="str">
        <f ca="1">'Протокол №503-3'!A532</f>
        <v>ВП-2</v>
      </c>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6"/>
      <c r="AM198" s="177"/>
      <c r="AN198" s="177"/>
      <c r="AO198" s="178"/>
      <c r="AP198" s="178"/>
    </row>
    <row r="199" spans="1:42" s="167" customFormat="1" ht="42" customHeight="1">
      <c r="A199" s="53">
        <v>157</v>
      </c>
      <c r="B199" s="430" t="s">
        <v>509</v>
      </c>
      <c r="C199" s="431" t="str">
        <f>IF(AN199="АВС","~380В","~220В")</f>
        <v>~380В</v>
      </c>
      <c r="D199" s="427" t="s">
        <v>468</v>
      </c>
      <c r="E199" s="683" t="s">
        <v>506</v>
      </c>
      <c r="F199" s="683"/>
      <c r="G199" s="683"/>
      <c r="H199" s="461" t="s">
        <v>511</v>
      </c>
      <c r="I199" s="746"/>
      <c r="J199" s="433" t="str">
        <f>AO199</f>
        <v>С</v>
      </c>
      <c r="K199" s="683" t="s">
        <v>930</v>
      </c>
      <c r="L199" s="683"/>
      <c r="M199" s="683"/>
      <c r="N199" s="747">
        <f>AM199</f>
        <v>63</v>
      </c>
      <c r="O199" s="748"/>
      <c r="P199" s="749"/>
      <c r="Q199" s="747">
        <f>N199</f>
        <v>63</v>
      </c>
      <c r="R199" s="463"/>
      <c r="S199" s="462"/>
      <c r="T199" s="432">
        <f>IF(AO199="В",N199*3,IF(AO199="С",N199*5,N199*10))</f>
        <v>315</v>
      </c>
      <c r="U199" s="428" t="s">
        <v>930</v>
      </c>
      <c r="V199" s="431">
        <f>IF(AO199="В",N199*5,IF(AO199="С",N199*10,N199*20))</f>
        <v>630</v>
      </c>
      <c r="W199" s="750">
        <f>N199*2.55</f>
        <v>160.64999999999998</v>
      </c>
      <c r="X199" s="751"/>
      <c r="Y199" s="461" t="str">
        <f>IF(OR($AM199&lt;32,$AM199=32),"1-60","1-120")</f>
        <v>1-120</v>
      </c>
      <c r="Z199" s="462"/>
      <c r="AA199" s="461" t="s">
        <v>522</v>
      </c>
      <c r="AB199" s="753"/>
      <c r="AC199" s="461">
        <v>0.1</v>
      </c>
      <c r="AD199" s="462"/>
      <c r="AE199" s="461">
        <f>T199</f>
        <v>315</v>
      </c>
      <c r="AF199" s="462"/>
      <c r="AG199" s="683" t="str">
        <f ca="1">IF(C199="~380В",'Исходник '!$O$2,'Исходник '!$Q$2)</f>
        <v>-
-
-</v>
      </c>
      <c r="AH199" s="683"/>
      <c r="AI199" s="461">
        <f>V199</f>
        <v>630</v>
      </c>
      <c r="AJ199" s="462"/>
      <c r="AK199" s="683" t="str">
        <f ca="1">IF(C199="~380В",'Исходник '!$O$1,'Исходник '!$Q$1)</f>
        <v>+
+
+</v>
      </c>
      <c r="AL199" s="683"/>
      <c r="AM199" s="165">
        <v>63</v>
      </c>
      <c r="AN199" s="133" t="s">
        <v>919</v>
      </c>
      <c r="AO199" s="179" t="s">
        <v>927</v>
      </c>
      <c r="AP199" s="179" t="str">
        <f>IF(C199="~380В","раздвинь строчку","-")</f>
        <v>раздвинь строчку</v>
      </c>
    </row>
    <row r="200" spans="1:42" s="173" customFormat="1" ht="18" customHeight="1">
      <c r="A200" s="174" t="str">
        <f ca="1">'Протокол №503-2'!A396</f>
        <v>РП-1</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6"/>
      <c r="AM200" s="177"/>
      <c r="AN200" s="177"/>
      <c r="AO200" s="178"/>
      <c r="AP200" s="178"/>
    </row>
    <row r="201" spans="1:42" s="167" customFormat="1" ht="39.950000000000003" customHeight="1">
      <c r="A201" s="53">
        <v>158</v>
      </c>
      <c r="B201" s="430" t="s">
        <v>215</v>
      </c>
      <c r="C201" s="431" t="str">
        <f>IF(AN201="АВС","~380В","~220В")</f>
        <v>~380В</v>
      </c>
      <c r="D201" s="427" t="s">
        <v>476</v>
      </c>
      <c r="E201" s="683" t="s">
        <v>506</v>
      </c>
      <c r="F201" s="683"/>
      <c r="G201" s="683"/>
      <c r="H201" s="461" t="s">
        <v>511</v>
      </c>
      <c r="I201" s="746"/>
      <c r="J201" s="433" t="str">
        <f>AO201</f>
        <v>С</v>
      </c>
      <c r="K201" s="683" t="s">
        <v>930</v>
      </c>
      <c r="L201" s="683"/>
      <c r="M201" s="683"/>
      <c r="N201" s="747">
        <f>AM201</f>
        <v>32</v>
      </c>
      <c r="O201" s="748"/>
      <c r="P201" s="749"/>
      <c r="Q201" s="747">
        <f>N201</f>
        <v>32</v>
      </c>
      <c r="R201" s="463"/>
      <c r="S201" s="462"/>
      <c r="T201" s="432">
        <f>IF(AO201="В",N201*3,IF(AO201="С",N201*5,N201*10))</f>
        <v>160</v>
      </c>
      <c r="U201" s="428" t="s">
        <v>930</v>
      </c>
      <c r="V201" s="431">
        <f>IF(AO201="В",N201*5,IF(AO201="С",N201*10,N201*20))</f>
        <v>320</v>
      </c>
      <c r="W201" s="750">
        <f>N201*2.55</f>
        <v>81.599999999999994</v>
      </c>
      <c r="X201" s="751"/>
      <c r="Y201" s="461" t="str">
        <f>IF(OR($AM201&lt;32,$AM201=32),"1-60","1-120")</f>
        <v>1-60</v>
      </c>
      <c r="Z201" s="462"/>
      <c r="AA201" s="461" t="s">
        <v>528</v>
      </c>
      <c r="AB201" s="753"/>
      <c r="AC201" s="461">
        <v>0.1</v>
      </c>
      <c r="AD201" s="462"/>
      <c r="AE201" s="461">
        <f>T201</f>
        <v>160</v>
      </c>
      <c r="AF201" s="462"/>
      <c r="AG201" s="683" t="str">
        <f ca="1">IF(C201="~380В",'Исходник '!$O$2,'Исходник '!$Q$2)</f>
        <v>-
-
-</v>
      </c>
      <c r="AH201" s="683"/>
      <c r="AI201" s="461">
        <f>V201</f>
        <v>320</v>
      </c>
      <c r="AJ201" s="462"/>
      <c r="AK201" s="683" t="str">
        <f ca="1">IF(C201="~380В",'Исходник '!$O$1,'Исходник '!$Q$1)</f>
        <v>+
+
+</v>
      </c>
      <c r="AL201" s="683"/>
      <c r="AM201" s="165">
        <v>32</v>
      </c>
      <c r="AN201" s="133" t="s">
        <v>919</v>
      </c>
      <c r="AO201" s="179" t="s">
        <v>927</v>
      </c>
      <c r="AP201" s="179" t="str">
        <f>IF(C201="~380В","раздвинь строчку","-")</f>
        <v>раздвинь строчку</v>
      </c>
    </row>
    <row r="202" spans="1:42" s="167" customFormat="1" ht="39.950000000000003" customHeight="1">
      <c r="A202" s="53">
        <f ca="1">A201+1</f>
        <v>159</v>
      </c>
      <c r="B202" s="430" t="s">
        <v>300</v>
      </c>
      <c r="C202" s="431" t="str">
        <f>IF(AN202="АВС","~380В","~220В")</f>
        <v>~380В</v>
      </c>
      <c r="D202" s="427" t="s">
        <v>476</v>
      </c>
      <c r="E202" s="683" t="s">
        <v>506</v>
      </c>
      <c r="F202" s="683"/>
      <c r="G202" s="683"/>
      <c r="H202" s="461" t="s">
        <v>511</v>
      </c>
      <c r="I202" s="746"/>
      <c r="J202" s="433" t="str">
        <f>AO202</f>
        <v>С</v>
      </c>
      <c r="K202" s="683" t="s">
        <v>930</v>
      </c>
      <c r="L202" s="683"/>
      <c r="M202" s="683"/>
      <c r="N202" s="747">
        <f>AM202</f>
        <v>32</v>
      </c>
      <c r="O202" s="748"/>
      <c r="P202" s="749"/>
      <c r="Q202" s="747">
        <f>N202</f>
        <v>32</v>
      </c>
      <c r="R202" s="463"/>
      <c r="S202" s="462"/>
      <c r="T202" s="432">
        <f>IF(AO202="В",N202*3,IF(AO202="С",N202*5,N202*10))</f>
        <v>160</v>
      </c>
      <c r="U202" s="428" t="s">
        <v>930</v>
      </c>
      <c r="V202" s="431">
        <f>IF(AO202="В",N202*5,IF(AO202="С",N202*10,N202*20))</f>
        <v>320</v>
      </c>
      <c r="W202" s="750">
        <f>N202*2.55</f>
        <v>81.599999999999994</v>
      </c>
      <c r="X202" s="751"/>
      <c r="Y202" s="461" t="str">
        <f>IF(OR($AM202&lt;32,$AM202=32),"1-60","1-120")</f>
        <v>1-60</v>
      </c>
      <c r="Z202" s="462"/>
      <c r="AA202" s="461" t="s">
        <v>529</v>
      </c>
      <c r="AB202" s="753"/>
      <c r="AC202" s="461">
        <v>0.1</v>
      </c>
      <c r="AD202" s="462"/>
      <c r="AE202" s="461">
        <f>T202</f>
        <v>160</v>
      </c>
      <c r="AF202" s="462"/>
      <c r="AG202" s="683" t="str">
        <f ca="1">IF(C202="~380В",'Исходник '!$O$2,'Исходник '!$Q$2)</f>
        <v>-
-
-</v>
      </c>
      <c r="AH202" s="683"/>
      <c r="AI202" s="461">
        <f>V202</f>
        <v>320</v>
      </c>
      <c r="AJ202" s="462"/>
      <c r="AK202" s="683" t="str">
        <f ca="1">IF(C202="~380В",'Исходник '!$O$1,'Исходник '!$Q$1)</f>
        <v>+
+
+</v>
      </c>
      <c r="AL202" s="683"/>
      <c r="AM202" s="165">
        <v>32</v>
      </c>
      <c r="AN202" s="133" t="s">
        <v>919</v>
      </c>
      <c r="AO202" s="179" t="s">
        <v>927</v>
      </c>
      <c r="AP202" s="179" t="str">
        <f>IF(C202="~380В","раздвинь строчку","-")</f>
        <v>раздвинь строчку</v>
      </c>
    </row>
    <row r="203" spans="1:42" s="173" customFormat="1" ht="18" customHeight="1">
      <c r="A203" s="174" t="str">
        <f ca="1">'Протокол №503-2'!A400</f>
        <v>РП-2</v>
      </c>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6"/>
      <c r="AM203" s="177"/>
      <c r="AN203" s="177"/>
      <c r="AO203" s="178"/>
      <c r="AP203" s="178"/>
    </row>
    <row r="204" spans="1:42" s="167" customFormat="1" ht="39.950000000000003" customHeight="1">
      <c r="A204" s="53">
        <v>160</v>
      </c>
      <c r="B204" s="430" t="s">
        <v>301</v>
      </c>
      <c r="C204" s="431" t="str">
        <f>IF(AN204="АВС","~380В","~220В")</f>
        <v>~380В</v>
      </c>
      <c r="D204" s="427" t="s">
        <v>476</v>
      </c>
      <c r="E204" s="683" t="s">
        <v>506</v>
      </c>
      <c r="F204" s="683"/>
      <c r="G204" s="683"/>
      <c r="H204" s="461" t="s">
        <v>511</v>
      </c>
      <c r="I204" s="746"/>
      <c r="J204" s="433" t="str">
        <f>AO204</f>
        <v>С</v>
      </c>
      <c r="K204" s="683" t="s">
        <v>930</v>
      </c>
      <c r="L204" s="683"/>
      <c r="M204" s="683"/>
      <c r="N204" s="747">
        <f>AM204</f>
        <v>32</v>
      </c>
      <c r="O204" s="748"/>
      <c r="P204" s="749"/>
      <c r="Q204" s="747">
        <f>N204</f>
        <v>32</v>
      </c>
      <c r="R204" s="463"/>
      <c r="S204" s="462"/>
      <c r="T204" s="432">
        <f>IF(AO204="В",N204*3,IF(AO204="С",N204*5,N204*10))</f>
        <v>160</v>
      </c>
      <c r="U204" s="428" t="s">
        <v>930</v>
      </c>
      <c r="V204" s="431">
        <f>IF(AO204="В",N204*5,IF(AO204="С",N204*10,N204*20))</f>
        <v>320</v>
      </c>
      <c r="W204" s="750">
        <f>N204*2.55</f>
        <v>81.599999999999994</v>
      </c>
      <c r="X204" s="751"/>
      <c r="Y204" s="461" t="str">
        <f>IF(OR($AM204&lt;32,$AM204=32),"1-60","1-120")</f>
        <v>1-60</v>
      </c>
      <c r="Z204" s="462"/>
      <c r="AA204" s="461" t="s">
        <v>547</v>
      </c>
      <c r="AB204" s="753"/>
      <c r="AC204" s="461">
        <v>0.1</v>
      </c>
      <c r="AD204" s="462"/>
      <c r="AE204" s="461">
        <f>T204</f>
        <v>160</v>
      </c>
      <c r="AF204" s="462"/>
      <c r="AG204" s="683" t="str">
        <f ca="1">IF(C204="~380В",'Исходник '!$O$2,'Исходник '!$Q$2)</f>
        <v>-
-
-</v>
      </c>
      <c r="AH204" s="683"/>
      <c r="AI204" s="461">
        <f>V204</f>
        <v>320</v>
      </c>
      <c r="AJ204" s="462"/>
      <c r="AK204" s="683" t="str">
        <f ca="1">IF(C204="~380В",'Исходник '!$O$1,'Исходник '!$Q$1)</f>
        <v>+
+
+</v>
      </c>
      <c r="AL204" s="683"/>
      <c r="AM204" s="165">
        <v>32</v>
      </c>
      <c r="AN204" s="133" t="s">
        <v>919</v>
      </c>
      <c r="AO204" s="179" t="s">
        <v>927</v>
      </c>
      <c r="AP204" s="179" t="str">
        <f>IF(C204="~380В","раздвинь строчку","-")</f>
        <v>раздвинь строчку</v>
      </c>
    </row>
    <row r="205" spans="1:42" s="167" customFormat="1" ht="39.950000000000003" customHeight="1">
      <c r="A205" s="53">
        <f>A204+1</f>
        <v>161</v>
      </c>
      <c r="B205" s="430" t="s">
        <v>216</v>
      </c>
      <c r="C205" s="431" t="str">
        <f>IF(AN205="АВС","~380В","~220В")</f>
        <v>~380В</v>
      </c>
      <c r="D205" s="427" t="s">
        <v>476</v>
      </c>
      <c r="E205" s="683" t="s">
        <v>506</v>
      </c>
      <c r="F205" s="683"/>
      <c r="G205" s="683"/>
      <c r="H205" s="461" t="s">
        <v>511</v>
      </c>
      <c r="I205" s="746"/>
      <c r="J205" s="433" t="str">
        <f>AO205</f>
        <v>С</v>
      </c>
      <c r="K205" s="683" t="s">
        <v>930</v>
      </c>
      <c r="L205" s="683"/>
      <c r="M205" s="683"/>
      <c r="N205" s="747">
        <f>AM205</f>
        <v>25</v>
      </c>
      <c r="O205" s="748"/>
      <c r="P205" s="749"/>
      <c r="Q205" s="747">
        <f>N205</f>
        <v>25</v>
      </c>
      <c r="R205" s="463"/>
      <c r="S205" s="462"/>
      <c r="T205" s="432">
        <f>IF(AO205="В",N205*3,IF(AO205="С",N205*5,N205*10))</f>
        <v>125</v>
      </c>
      <c r="U205" s="428" t="s">
        <v>930</v>
      </c>
      <c r="V205" s="431">
        <f>IF(AO205="В",N205*5,IF(AO205="С",N205*10,N205*20))</f>
        <v>250</v>
      </c>
      <c r="W205" s="750">
        <f>N205*2.55</f>
        <v>63.749999999999993</v>
      </c>
      <c r="X205" s="751"/>
      <c r="Y205" s="461" t="str">
        <f>IF(OR($AM205&lt;32,$AM205=32),"1-60","1-120")</f>
        <v>1-60</v>
      </c>
      <c r="Z205" s="462"/>
      <c r="AA205" s="461" t="s">
        <v>540</v>
      </c>
      <c r="AB205" s="753"/>
      <c r="AC205" s="461">
        <v>0.1</v>
      </c>
      <c r="AD205" s="462"/>
      <c r="AE205" s="461">
        <f>T205</f>
        <v>125</v>
      </c>
      <c r="AF205" s="462"/>
      <c r="AG205" s="683" t="str">
        <f ca="1">IF(C205="~380В",'Исходник '!$O$2,'Исходник '!$Q$2)</f>
        <v>-
-
-</v>
      </c>
      <c r="AH205" s="683"/>
      <c r="AI205" s="461">
        <f>V205</f>
        <v>250</v>
      </c>
      <c r="AJ205" s="462"/>
      <c r="AK205" s="683" t="str">
        <f ca="1">IF(C205="~380В",'Исходник '!$O$1,'Исходник '!$Q$1)</f>
        <v>+
+
+</v>
      </c>
      <c r="AL205" s="683"/>
      <c r="AM205" s="165">
        <v>25</v>
      </c>
      <c r="AN205" s="133" t="s">
        <v>919</v>
      </c>
      <c r="AO205" s="179" t="s">
        <v>927</v>
      </c>
      <c r="AP205" s="179" t="str">
        <f>IF(C205="~380В","раздвинь строчку","-")</f>
        <v>раздвинь строчку</v>
      </c>
    </row>
    <row r="206" spans="1:42" s="173" customFormat="1" ht="18" customHeight="1">
      <c r="A206" s="174" t="str">
        <f ca="1">'Протокол №503-4'!A199:S199</f>
        <v>ВРУ-4.6 (насосная пожаротушения)</v>
      </c>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6"/>
      <c r="AM206" s="177"/>
      <c r="AN206" s="177"/>
      <c r="AO206" s="178"/>
      <c r="AP206" s="178"/>
    </row>
    <row r="207" spans="1:42" s="173" customFormat="1" ht="18" customHeight="1">
      <c r="A207" s="174" t="str">
        <f ca="1">'Протокол №503-2'!A411</f>
        <v>ВП-1</v>
      </c>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6"/>
      <c r="AM207" s="177"/>
      <c r="AN207" s="177"/>
      <c r="AO207" s="178"/>
      <c r="AP207" s="178"/>
    </row>
    <row r="208" spans="1:42" s="167" customFormat="1" ht="39.950000000000003" customHeight="1">
      <c r="A208" s="53">
        <v>162</v>
      </c>
      <c r="B208" s="430" t="s">
        <v>194</v>
      </c>
      <c r="C208" s="431" t="str">
        <f>IF(AN208="АВС","~380В","~220В")</f>
        <v>~380В</v>
      </c>
      <c r="D208" s="427" t="s">
        <v>468</v>
      </c>
      <c r="E208" s="683" t="s">
        <v>506</v>
      </c>
      <c r="F208" s="683"/>
      <c r="G208" s="683"/>
      <c r="H208" s="461" t="s">
        <v>511</v>
      </c>
      <c r="I208" s="746"/>
      <c r="J208" s="433" t="str">
        <f>AO208</f>
        <v>С</v>
      </c>
      <c r="K208" s="683" t="s">
        <v>930</v>
      </c>
      <c r="L208" s="683"/>
      <c r="M208" s="683"/>
      <c r="N208" s="747">
        <f>AM208</f>
        <v>25</v>
      </c>
      <c r="O208" s="748"/>
      <c r="P208" s="749"/>
      <c r="Q208" s="747">
        <f>N208</f>
        <v>25</v>
      </c>
      <c r="R208" s="463"/>
      <c r="S208" s="462"/>
      <c r="T208" s="432">
        <f>IF(AO208="В",N208*3,IF(AO208="С",N208*5,N208*10))</f>
        <v>125</v>
      </c>
      <c r="U208" s="428" t="s">
        <v>930</v>
      </c>
      <c r="V208" s="431">
        <f>IF(AO208="В",N208*5,IF(AO208="С",N208*10,N208*20))</f>
        <v>250</v>
      </c>
      <c r="W208" s="750">
        <f>N208*2.55</f>
        <v>63.749999999999993</v>
      </c>
      <c r="X208" s="751"/>
      <c r="Y208" s="461" t="str">
        <f>IF(OR($AM208&lt;32,$AM208=32),"1-60","1-120")</f>
        <v>1-60</v>
      </c>
      <c r="Z208" s="462"/>
      <c r="AA208" s="461" t="s">
        <v>525</v>
      </c>
      <c r="AB208" s="753"/>
      <c r="AC208" s="461">
        <v>0.1</v>
      </c>
      <c r="AD208" s="462"/>
      <c r="AE208" s="461">
        <f>T208</f>
        <v>125</v>
      </c>
      <c r="AF208" s="462"/>
      <c r="AG208" s="683" t="str">
        <f ca="1">IF(C208="~380В",'Исходник '!$O$2,'Исходник '!$Q$2)</f>
        <v>-
-
-</v>
      </c>
      <c r="AH208" s="683"/>
      <c r="AI208" s="461">
        <f>V208</f>
        <v>250</v>
      </c>
      <c r="AJ208" s="462"/>
      <c r="AK208" s="683" t="str">
        <f ca="1">IF(C208="~380В",'Исходник '!$O$1,'Исходник '!$Q$1)</f>
        <v>+
+
+</v>
      </c>
      <c r="AL208" s="683"/>
      <c r="AM208" s="165">
        <v>25</v>
      </c>
      <c r="AN208" s="133" t="s">
        <v>919</v>
      </c>
      <c r="AO208" s="179" t="s">
        <v>927</v>
      </c>
      <c r="AP208" s="179" t="str">
        <f>IF(C208="~380В","раздвинь строчку","-")</f>
        <v>раздвинь строчку</v>
      </c>
    </row>
    <row r="209" spans="1:42" s="173" customFormat="1" ht="18" customHeight="1">
      <c r="A209" s="174" t="str">
        <f ca="1">'Протокол №503-2'!A421</f>
        <v>ВП-2</v>
      </c>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6"/>
      <c r="AM209" s="177"/>
      <c r="AN209" s="177"/>
      <c r="AO209" s="178"/>
      <c r="AP209" s="178"/>
    </row>
    <row r="210" spans="1:42" s="167" customFormat="1" ht="39.950000000000003" customHeight="1">
      <c r="A210" s="53">
        <v>163</v>
      </c>
      <c r="B210" s="430" t="s">
        <v>509</v>
      </c>
      <c r="C210" s="431" t="str">
        <f>IF(AN210="АВС","~380В","~220В")</f>
        <v>~380В</v>
      </c>
      <c r="D210" s="427" t="s">
        <v>468</v>
      </c>
      <c r="E210" s="683" t="s">
        <v>506</v>
      </c>
      <c r="F210" s="683"/>
      <c r="G210" s="683"/>
      <c r="H210" s="461" t="s">
        <v>511</v>
      </c>
      <c r="I210" s="746"/>
      <c r="J210" s="433" t="str">
        <f>AO210</f>
        <v>С</v>
      </c>
      <c r="K210" s="683" t="s">
        <v>930</v>
      </c>
      <c r="L210" s="683"/>
      <c r="M210" s="683"/>
      <c r="N210" s="747">
        <f>AM210</f>
        <v>25</v>
      </c>
      <c r="O210" s="748"/>
      <c r="P210" s="749"/>
      <c r="Q210" s="747">
        <f>N210</f>
        <v>25</v>
      </c>
      <c r="R210" s="463"/>
      <c r="S210" s="462"/>
      <c r="T210" s="432">
        <f>IF(AO210="В",N210*3,IF(AO210="С",N210*5,N210*10))</f>
        <v>125</v>
      </c>
      <c r="U210" s="428" t="s">
        <v>930</v>
      </c>
      <c r="V210" s="431">
        <f>IF(AO210="В",N210*5,IF(AO210="С",N210*10,N210*20))</f>
        <v>250</v>
      </c>
      <c r="W210" s="750">
        <f>N210*2.55</f>
        <v>63.749999999999993</v>
      </c>
      <c r="X210" s="751"/>
      <c r="Y210" s="461" t="str">
        <f>IF(OR($AM210&lt;32,$AM210=32),"1-60","1-120")</f>
        <v>1-60</v>
      </c>
      <c r="Z210" s="462"/>
      <c r="AA210" s="461" t="s">
        <v>521</v>
      </c>
      <c r="AB210" s="753"/>
      <c r="AC210" s="461">
        <v>0.1</v>
      </c>
      <c r="AD210" s="462"/>
      <c r="AE210" s="461">
        <f>T210</f>
        <v>125</v>
      </c>
      <c r="AF210" s="462"/>
      <c r="AG210" s="683" t="str">
        <f ca="1">IF(C210="~380В",'Исходник '!$O$2,'Исходник '!$Q$2)</f>
        <v>-
-
-</v>
      </c>
      <c r="AH210" s="683"/>
      <c r="AI210" s="461">
        <f>V210</f>
        <v>250</v>
      </c>
      <c r="AJ210" s="462"/>
      <c r="AK210" s="683" t="str">
        <f ca="1">IF(C210="~380В",'Исходник '!$O$1,'Исходник '!$Q$1)</f>
        <v>+
+
+</v>
      </c>
      <c r="AL210" s="683"/>
      <c r="AM210" s="165">
        <v>25</v>
      </c>
      <c r="AN210" s="133" t="s">
        <v>919</v>
      </c>
      <c r="AO210" s="179" t="s">
        <v>927</v>
      </c>
      <c r="AP210" s="179" t="str">
        <f>IF(C210="~380В","раздвинь строчку","-")</f>
        <v>раздвинь строчку</v>
      </c>
    </row>
    <row r="211" spans="1:42" s="173" customFormat="1" ht="18" customHeight="1">
      <c r="A211" s="174" t="str">
        <f ca="1">'Протокол №503-3'!A543</f>
        <v>РП-1/2</v>
      </c>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6"/>
      <c r="AM211" s="177"/>
      <c r="AN211" s="177"/>
      <c r="AO211" s="178"/>
      <c r="AP211" s="178"/>
    </row>
    <row r="212" spans="1:42" s="167" customFormat="1" ht="39.950000000000003" customHeight="1">
      <c r="A212" s="53">
        <v>164</v>
      </c>
      <c r="B212" s="430" t="s">
        <v>239</v>
      </c>
      <c r="C212" s="431" t="str">
        <f t="shared" ref="C212:C218" si="72">IF(AN212="АВС","~380В","~220В")</f>
        <v>~380В</v>
      </c>
      <c r="D212" s="427" t="s">
        <v>468</v>
      </c>
      <c r="E212" s="683" t="s">
        <v>506</v>
      </c>
      <c r="F212" s="683"/>
      <c r="G212" s="683"/>
      <c r="H212" s="461" t="s">
        <v>511</v>
      </c>
      <c r="I212" s="746"/>
      <c r="J212" s="433" t="str">
        <f t="shared" ref="J212:J218" si="73">AO212</f>
        <v>D</v>
      </c>
      <c r="K212" s="683" t="s">
        <v>930</v>
      </c>
      <c r="L212" s="683"/>
      <c r="M212" s="683"/>
      <c r="N212" s="747">
        <f t="shared" ref="N212:N218" si="74">AM212</f>
        <v>16</v>
      </c>
      <c r="O212" s="748"/>
      <c r="P212" s="749"/>
      <c r="Q212" s="747">
        <f t="shared" ref="Q212:Q218" si="75">N212</f>
        <v>16</v>
      </c>
      <c r="R212" s="463"/>
      <c r="S212" s="462"/>
      <c r="T212" s="432">
        <f t="shared" ref="T212:T218" si="76">IF(AO212="В",N212*3,IF(AO212="С",N212*5,N212*10))</f>
        <v>160</v>
      </c>
      <c r="U212" s="428" t="s">
        <v>930</v>
      </c>
      <c r="V212" s="431">
        <f t="shared" ref="V212:V218" si="77">IF(AO212="В",N212*5,IF(AO212="С",N212*10,N212*20))</f>
        <v>320</v>
      </c>
      <c r="W212" s="750">
        <f t="shared" ref="W212:W218" si="78">N212*2.55</f>
        <v>40.799999999999997</v>
      </c>
      <c r="X212" s="751"/>
      <c r="Y212" s="461" t="str">
        <f t="shared" ref="Y212:Y218" si="79">IF(OR($AM212&lt;32,$AM212=32),"1-60","1-120")</f>
        <v>1-60</v>
      </c>
      <c r="Z212" s="462"/>
      <c r="AA212" s="461" t="s">
        <v>521</v>
      </c>
      <c r="AB212" s="753"/>
      <c r="AC212" s="461">
        <v>0.1</v>
      </c>
      <c r="AD212" s="462"/>
      <c r="AE212" s="461">
        <f t="shared" ref="AE212:AE218" si="80">T212</f>
        <v>160</v>
      </c>
      <c r="AF212" s="462"/>
      <c r="AG212" s="683" t="str">
        <f ca="1">IF(C212="~380В",'Исходник '!$O$2,'Исходник '!$Q$2)</f>
        <v>-
-
-</v>
      </c>
      <c r="AH212" s="683"/>
      <c r="AI212" s="461">
        <f t="shared" ref="AI212:AI218" si="81">V212</f>
        <v>320</v>
      </c>
      <c r="AJ212" s="462"/>
      <c r="AK212" s="683" t="str">
        <f ca="1">IF(C212="~380В",'Исходник '!$O$1,'Исходник '!$Q$1)</f>
        <v>+
+
+</v>
      </c>
      <c r="AL212" s="683"/>
      <c r="AM212" s="165">
        <v>16</v>
      </c>
      <c r="AN212" s="133" t="s">
        <v>919</v>
      </c>
      <c r="AO212" s="179" t="s">
        <v>933</v>
      </c>
      <c r="AP212" s="179" t="str">
        <f t="shared" ref="AP212:AP218" si="82">IF(C212="~380В","раздвинь строчку","-")</f>
        <v>раздвинь строчку</v>
      </c>
    </row>
    <row r="213" spans="1:42" s="167" customFormat="1" ht="39.950000000000003" customHeight="1">
      <c r="A213" s="53">
        <f t="shared" ref="A213:A218" si="83">A212+1</f>
        <v>165</v>
      </c>
      <c r="B213" s="430" t="s">
        <v>239</v>
      </c>
      <c r="C213" s="431" t="str">
        <f t="shared" si="72"/>
        <v>~380В</v>
      </c>
      <c r="D213" s="427" t="s">
        <v>468</v>
      </c>
      <c r="E213" s="683" t="s">
        <v>506</v>
      </c>
      <c r="F213" s="683"/>
      <c r="G213" s="683"/>
      <c r="H213" s="461" t="s">
        <v>511</v>
      </c>
      <c r="I213" s="746"/>
      <c r="J213" s="433" t="str">
        <f t="shared" si="73"/>
        <v>D</v>
      </c>
      <c r="K213" s="683" t="s">
        <v>930</v>
      </c>
      <c r="L213" s="683"/>
      <c r="M213" s="683"/>
      <c r="N213" s="747">
        <f t="shared" si="74"/>
        <v>16</v>
      </c>
      <c r="O213" s="748"/>
      <c r="P213" s="749"/>
      <c r="Q213" s="747">
        <f t="shared" si="75"/>
        <v>16</v>
      </c>
      <c r="R213" s="463"/>
      <c r="S213" s="462"/>
      <c r="T213" s="432">
        <f t="shared" si="76"/>
        <v>160</v>
      </c>
      <c r="U213" s="428" t="s">
        <v>930</v>
      </c>
      <c r="V213" s="431">
        <f t="shared" si="77"/>
        <v>320</v>
      </c>
      <c r="W213" s="750">
        <f t="shared" si="78"/>
        <v>40.799999999999997</v>
      </c>
      <c r="X213" s="751"/>
      <c r="Y213" s="461" t="str">
        <f t="shared" si="79"/>
        <v>1-60</v>
      </c>
      <c r="Z213" s="462"/>
      <c r="AA213" s="461" t="s">
        <v>550</v>
      </c>
      <c r="AB213" s="753"/>
      <c r="AC213" s="461">
        <v>0.1</v>
      </c>
      <c r="AD213" s="462"/>
      <c r="AE213" s="461">
        <f t="shared" si="80"/>
        <v>160</v>
      </c>
      <c r="AF213" s="462"/>
      <c r="AG213" s="683" t="str">
        <f ca="1">IF(C213="~380В",'Исходник '!$O$2,'Исходник '!$Q$2)</f>
        <v>-
-
-</v>
      </c>
      <c r="AH213" s="683"/>
      <c r="AI213" s="461">
        <f t="shared" si="81"/>
        <v>320</v>
      </c>
      <c r="AJ213" s="462"/>
      <c r="AK213" s="683" t="str">
        <f ca="1">IF(C213="~380В",'Исходник '!$O$1,'Исходник '!$Q$1)</f>
        <v>+
+
+</v>
      </c>
      <c r="AL213" s="683"/>
      <c r="AM213" s="165">
        <v>16</v>
      </c>
      <c r="AN213" s="133" t="s">
        <v>919</v>
      </c>
      <c r="AO213" s="179" t="s">
        <v>933</v>
      </c>
      <c r="AP213" s="179" t="str">
        <f t="shared" si="82"/>
        <v>раздвинь строчку</v>
      </c>
    </row>
    <row r="214" spans="1:42" s="167" customFormat="1" ht="42" customHeight="1">
      <c r="A214" s="53">
        <f t="shared" si="83"/>
        <v>166</v>
      </c>
      <c r="B214" s="430" t="s">
        <v>239</v>
      </c>
      <c r="C214" s="431" t="str">
        <f t="shared" si="72"/>
        <v>~380В</v>
      </c>
      <c r="D214" s="427" t="s">
        <v>468</v>
      </c>
      <c r="E214" s="683" t="s">
        <v>506</v>
      </c>
      <c r="F214" s="683"/>
      <c r="G214" s="683"/>
      <c r="H214" s="461" t="s">
        <v>511</v>
      </c>
      <c r="I214" s="746"/>
      <c r="J214" s="433" t="str">
        <f t="shared" si="73"/>
        <v>D</v>
      </c>
      <c r="K214" s="683" t="s">
        <v>930</v>
      </c>
      <c r="L214" s="683"/>
      <c r="M214" s="683"/>
      <c r="N214" s="747">
        <f t="shared" si="74"/>
        <v>16</v>
      </c>
      <c r="O214" s="748"/>
      <c r="P214" s="749"/>
      <c r="Q214" s="747">
        <f t="shared" si="75"/>
        <v>16</v>
      </c>
      <c r="R214" s="463"/>
      <c r="S214" s="462"/>
      <c r="T214" s="432">
        <f t="shared" si="76"/>
        <v>160</v>
      </c>
      <c r="U214" s="428" t="s">
        <v>930</v>
      </c>
      <c r="V214" s="431">
        <f t="shared" si="77"/>
        <v>320</v>
      </c>
      <c r="W214" s="750">
        <f t="shared" si="78"/>
        <v>40.799999999999997</v>
      </c>
      <c r="X214" s="751"/>
      <c r="Y214" s="461" t="str">
        <f t="shared" si="79"/>
        <v>1-60</v>
      </c>
      <c r="Z214" s="462"/>
      <c r="AA214" s="461" t="s">
        <v>551</v>
      </c>
      <c r="AB214" s="753"/>
      <c r="AC214" s="461">
        <v>0.1</v>
      </c>
      <c r="AD214" s="462"/>
      <c r="AE214" s="461">
        <f t="shared" si="80"/>
        <v>160</v>
      </c>
      <c r="AF214" s="462"/>
      <c r="AG214" s="683" t="str">
        <f ca="1">IF(C214="~380В",'Исходник '!$O$2,'Исходник '!$Q$2)</f>
        <v>-
-
-</v>
      </c>
      <c r="AH214" s="683"/>
      <c r="AI214" s="461">
        <f t="shared" si="81"/>
        <v>320</v>
      </c>
      <c r="AJ214" s="462"/>
      <c r="AK214" s="683" t="str">
        <f ca="1">IF(C214="~380В",'Исходник '!$O$1,'Исходник '!$Q$1)</f>
        <v>+
+
+</v>
      </c>
      <c r="AL214" s="683"/>
      <c r="AM214" s="165">
        <v>16</v>
      </c>
      <c r="AN214" s="133" t="s">
        <v>919</v>
      </c>
      <c r="AO214" s="179" t="s">
        <v>933</v>
      </c>
      <c r="AP214" s="179" t="str">
        <f t="shared" si="82"/>
        <v>раздвинь строчку</v>
      </c>
    </row>
    <row r="215" spans="1:42" s="167" customFormat="1" ht="20.100000000000001" customHeight="1">
      <c r="A215" s="53">
        <f t="shared" si="83"/>
        <v>167</v>
      </c>
      <c r="B215" s="430" t="s">
        <v>400</v>
      </c>
      <c r="C215" s="431" t="str">
        <f t="shared" si="72"/>
        <v>~220В</v>
      </c>
      <c r="D215" s="427" t="s">
        <v>476</v>
      </c>
      <c r="E215" s="683" t="s">
        <v>506</v>
      </c>
      <c r="F215" s="683"/>
      <c r="G215" s="683"/>
      <c r="H215" s="461" t="s">
        <v>511</v>
      </c>
      <c r="I215" s="746"/>
      <c r="J215" s="433" t="str">
        <f t="shared" si="73"/>
        <v>С</v>
      </c>
      <c r="K215" s="683" t="s">
        <v>930</v>
      </c>
      <c r="L215" s="683"/>
      <c r="M215" s="683"/>
      <c r="N215" s="747">
        <f t="shared" si="74"/>
        <v>16</v>
      </c>
      <c r="O215" s="748"/>
      <c r="P215" s="749"/>
      <c r="Q215" s="747">
        <f t="shared" si="75"/>
        <v>16</v>
      </c>
      <c r="R215" s="463"/>
      <c r="S215" s="462"/>
      <c r="T215" s="432">
        <f t="shared" si="76"/>
        <v>80</v>
      </c>
      <c r="U215" s="428" t="s">
        <v>930</v>
      </c>
      <c r="V215" s="431">
        <f t="shared" si="77"/>
        <v>160</v>
      </c>
      <c r="W215" s="750">
        <f t="shared" si="78"/>
        <v>40.799999999999997</v>
      </c>
      <c r="X215" s="751"/>
      <c r="Y215" s="461" t="str">
        <f t="shared" si="79"/>
        <v>1-60</v>
      </c>
      <c r="Z215" s="462"/>
      <c r="AA215" s="752">
        <v>15</v>
      </c>
      <c r="AB215" s="753"/>
      <c r="AC215" s="461">
        <v>0.1</v>
      </c>
      <c r="AD215" s="462"/>
      <c r="AE215" s="461">
        <f t="shared" si="80"/>
        <v>80</v>
      </c>
      <c r="AF215" s="462"/>
      <c r="AG215" s="683" t="str">
        <f ca="1">IF(C215="~380В",'Исходник '!$O$2,'Исходник '!$Q$2)</f>
        <v>-</v>
      </c>
      <c r="AH215" s="683"/>
      <c r="AI215" s="461">
        <f t="shared" si="81"/>
        <v>160</v>
      </c>
      <c r="AJ215" s="462"/>
      <c r="AK215" s="683" t="str">
        <f ca="1">IF(C215="~380В",'Исходник '!$O$1,'Исходник '!$Q$1)</f>
        <v>+</v>
      </c>
      <c r="AL215" s="683"/>
      <c r="AM215" s="165">
        <v>16</v>
      </c>
      <c r="AN215" s="144" t="s">
        <v>927</v>
      </c>
      <c r="AO215" s="179" t="s">
        <v>927</v>
      </c>
      <c r="AP215" s="179" t="str">
        <f t="shared" si="82"/>
        <v>-</v>
      </c>
    </row>
    <row r="216" spans="1:42" s="167" customFormat="1" ht="20.100000000000001" customHeight="1">
      <c r="A216" s="53">
        <f t="shared" si="83"/>
        <v>168</v>
      </c>
      <c r="B216" s="430" t="s">
        <v>401</v>
      </c>
      <c r="C216" s="431" t="str">
        <f t="shared" si="72"/>
        <v>~220В</v>
      </c>
      <c r="D216" s="427" t="s">
        <v>476</v>
      </c>
      <c r="E216" s="683" t="s">
        <v>506</v>
      </c>
      <c r="F216" s="683"/>
      <c r="G216" s="683"/>
      <c r="H216" s="461" t="s">
        <v>511</v>
      </c>
      <c r="I216" s="746"/>
      <c r="J216" s="433" t="str">
        <f t="shared" si="73"/>
        <v>С</v>
      </c>
      <c r="K216" s="683" t="s">
        <v>930</v>
      </c>
      <c r="L216" s="683"/>
      <c r="M216" s="683"/>
      <c r="N216" s="747">
        <f t="shared" si="74"/>
        <v>16</v>
      </c>
      <c r="O216" s="748"/>
      <c r="P216" s="749"/>
      <c r="Q216" s="747">
        <f t="shared" si="75"/>
        <v>16</v>
      </c>
      <c r="R216" s="463"/>
      <c r="S216" s="462"/>
      <c r="T216" s="432">
        <f t="shared" si="76"/>
        <v>80</v>
      </c>
      <c r="U216" s="428" t="s">
        <v>930</v>
      </c>
      <c r="V216" s="431">
        <f t="shared" si="77"/>
        <v>160</v>
      </c>
      <c r="W216" s="750">
        <f t="shared" si="78"/>
        <v>40.799999999999997</v>
      </c>
      <c r="X216" s="751"/>
      <c r="Y216" s="461" t="str">
        <f t="shared" si="79"/>
        <v>1-60</v>
      </c>
      <c r="Z216" s="462"/>
      <c r="AA216" s="752">
        <v>17</v>
      </c>
      <c r="AB216" s="753"/>
      <c r="AC216" s="461">
        <v>0.1</v>
      </c>
      <c r="AD216" s="462"/>
      <c r="AE216" s="461">
        <f t="shared" si="80"/>
        <v>80</v>
      </c>
      <c r="AF216" s="462"/>
      <c r="AG216" s="683" t="str">
        <f ca="1">IF(C216="~380В",'Исходник '!$O$2,'Исходник '!$Q$2)</f>
        <v>-</v>
      </c>
      <c r="AH216" s="683"/>
      <c r="AI216" s="461">
        <f t="shared" si="81"/>
        <v>160</v>
      </c>
      <c r="AJ216" s="462"/>
      <c r="AK216" s="683" t="str">
        <f ca="1">IF(C216="~380В",'Исходник '!$O$1,'Исходник '!$Q$1)</f>
        <v>+</v>
      </c>
      <c r="AL216" s="683"/>
      <c r="AM216" s="165">
        <v>16</v>
      </c>
      <c r="AN216" s="144" t="s">
        <v>927</v>
      </c>
      <c r="AO216" s="179" t="s">
        <v>927</v>
      </c>
      <c r="AP216" s="179" t="str">
        <f t="shared" si="82"/>
        <v>-</v>
      </c>
    </row>
    <row r="217" spans="1:42" s="167" customFormat="1" ht="20.100000000000001" customHeight="1">
      <c r="A217" s="53">
        <f t="shared" si="83"/>
        <v>169</v>
      </c>
      <c r="B217" s="430" t="s">
        <v>402</v>
      </c>
      <c r="C217" s="431" t="str">
        <f t="shared" si="72"/>
        <v>~220В</v>
      </c>
      <c r="D217" s="427" t="s">
        <v>476</v>
      </c>
      <c r="E217" s="683" t="s">
        <v>506</v>
      </c>
      <c r="F217" s="683"/>
      <c r="G217" s="683"/>
      <c r="H217" s="461" t="s">
        <v>511</v>
      </c>
      <c r="I217" s="746"/>
      <c r="J217" s="433" t="str">
        <f t="shared" si="73"/>
        <v>С</v>
      </c>
      <c r="K217" s="683" t="s">
        <v>930</v>
      </c>
      <c r="L217" s="683"/>
      <c r="M217" s="683"/>
      <c r="N217" s="747">
        <f t="shared" si="74"/>
        <v>16</v>
      </c>
      <c r="O217" s="748"/>
      <c r="P217" s="749"/>
      <c r="Q217" s="747">
        <f t="shared" si="75"/>
        <v>16</v>
      </c>
      <c r="R217" s="463"/>
      <c r="S217" s="462"/>
      <c r="T217" s="432">
        <f t="shared" si="76"/>
        <v>80</v>
      </c>
      <c r="U217" s="428" t="s">
        <v>930</v>
      </c>
      <c r="V217" s="431">
        <f t="shared" si="77"/>
        <v>160</v>
      </c>
      <c r="W217" s="750">
        <f t="shared" si="78"/>
        <v>40.799999999999997</v>
      </c>
      <c r="X217" s="751"/>
      <c r="Y217" s="461" t="str">
        <f t="shared" si="79"/>
        <v>1-60</v>
      </c>
      <c r="Z217" s="462"/>
      <c r="AA217" s="752">
        <v>14</v>
      </c>
      <c r="AB217" s="753"/>
      <c r="AC217" s="461">
        <v>0.1</v>
      </c>
      <c r="AD217" s="462"/>
      <c r="AE217" s="461">
        <f t="shared" si="80"/>
        <v>80</v>
      </c>
      <c r="AF217" s="462"/>
      <c r="AG217" s="683" t="str">
        <f ca="1">IF(C217="~380В",'Исходник '!$O$2,'Исходник '!$Q$2)</f>
        <v>-</v>
      </c>
      <c r="AH217" s="683"/>
      <c r="AI217" s="461">
        <f t="shared" si="81"/>
        <v>160</v>
      </c>
      <c r="AJ217" s="462"/>
      <c r="AK217" s="683" t="str">
        <f ca="1">IF(C217="~380В",'Исходник '!$O$1,'Исходник '!$Q$1)</f>
        <v>+</v>
      </c>
      <c r="AL217" s="683"/>
      <c r="AM217" s="165">
        <v>16</v>
      </c>
      <c r="AN217" s="144" t="s">
        <v>927</v>
      </c>
      <c r="AO217" s="179" t="s">
        <v>927</v>
      </c>
      <c r="AP217" s="179" t="str">
        <f t="shared" si="82"/>
        <v>-</v>
      </c>
    </row>
    <row r="218" spans="1:42" s="167" customFormat="1" ht="20.100000000000001" customHeight="1">
      <c r="A218" s="53">
        <f t="shared" si="83"/>
        <v>170</v>
      </c>
      <c r="B218" s="430" t="s">
        <v>403</v>
      </c>
      <c r="C218" s="431" t="str">
        <f t="shared" si="72"/>
        <v>~220В</v>
      </c>
      <c r="D218" s="427" t="s">
        <v>476</v>
      </c>
      <c r="E218" s="683" t="s">
        <v>506</v>
      </c>
      <c r="F218" s="683"/>
      <c r="G218" s="683"/>
      <c r="H218" s="461" t="s">
        <v>511</v>
      </c>
      <c r="I218" s="746"/>
      <c r="J218" s="433" t="str">
        <f t="shared" si="73"/>
        <v>С</v>
      </c>
      <c r="K218" s="683" t="s">
        <v>930</v>
      </c>
      <c r="L218" s="683"/>
      <c r="M218" s="683"/>
      <c r="N218" s="747">
        <f t="shared" si="74"/>
        <v>16</v>
      </c>
      <c r="O218" s="748"/>
      <c r="P218" s="749"/>
      <c r="Q218" s="747">
        <f t="shared" si="75"/>
        <v>16</v>
      </c>
      <c r="R218" s="463"/>
      <c r="S218" s="462"/>
      <c r="T218" s="432">
        <f t="shared" si="76"/>
        <v>80</v>
      </c>
      <c r="U218" s="428" t="s">
        <v>930</v>
      </c>
      <c r="V218" s="431">
        <f t="shared" si="77"/>
        <v>160</v>
      </c>
      <c r="W218" s="750">
        <f t="shared" si="78"/>
        <v>40.799999999999997</v>
      </c>
      <c r="X218" s="751"/>
      <c r="Y218" s="461" t="str">
        <f t="shared" si="79"/>
        <v>1-60</v>
      </c>
      <c r="Z218" s="462"/>
      <c r="AA218" s="752">
        <v>16</v>
      </c>
      <c r="AB218" s="753"/>
      <c r="AC218" s="461">
        <v>0.1</v>
      </c>
      <c r="AD218" s="462"/>
      <c r="AE218" s="461">
        <f t="shared" si="80"/>
        <v>80</v>
      </c>
      <c r="AF218" s="462"/>
      <c r="AG218" s="683" t="str">
        <f ca="1">IF(C218="~380В",'Исходник '!$O$2,'Исходник '!$Q$2)</f>
        <v>-</v>
      </c>
      <c r="AH218" s="683"/>
      <c r="AI218" s="461">
        <f t="shared" si="81"/>
        <v>160</v>
      </c>
      <c r="AJ218" s="462"/>
      <c r="AK218" s="683" t="str">
        <f ca="1">IF(C218="~380В",'Исходник '!$O$1,'Исходник '!$Q$1)</f>
        <v>+</v>
      </c>
      <c r="AL218" s="683"/>
      <c r="AM218" s="165">
        <v>16</v>
      </c>
      <c r="AN218" s="144" t="s">
        <v>927</v>
      </c>
      <c r="AO218" s="179" t="s">
        <v>927</v>
      </c>
      <c r="AP218" s="179" t="str">
        <f t="shared" si="82"/>
        <v>-</v>
      </c>
    </row>
    <row r="219" spans="1:42" s="173" customFormat="1" ht="18" customHeight="1">
      <c r="A219" s="174" t="str">
        <f ca="1">'Протокол №503-4'!A207:S207</f>
        <v>АВР-РП-3</v>
      </c>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6"/>
      <c r="AM219" s="177"/>
      <c r="AN219" s="177"/>
      <c r="AO219" s="178"/>
      <c r="AP219" s="178"/>
    </row>
    <row r="220" spans="1:42" s="167" customFormat="1" ht="42" customHeight="1">
      <c r="A220" s="53">
        <v>171</v>
      </c>
      <c r="B220" s="430" t="s">
        <v>217</v>
      </c>
      <c r="C220" s="431" t="str">
        <f t="shared" ref="C220:C230" si="84">IF(AN220="АВС","~380В","~220В")</f>
        <v>~380В</v>
      </c>
      <c r="D220" s="427" t="s">
        <v>476</v>
      </c>
      <c r="E220" s="683" t="s">
        <v>506</v>
      </c>
      <c r="F220" s="683"/>
      <c r="G220" s="683"/>
      <c r="H220" s="461" t="s">
        <v>511</v>
      </c>
      <c r="I220" s="746"/>
      <c r="J220" s="433" t="str">
        <f t="shared" ref="J220:J230" si="85">AO220</f>
        <v>D</v>
      </c>
      <c r="K220" s="683" t="s">
        <v>930</v>
      </c>
      <c r="L220" s="683"/>
      <c r="M220" s="683"/>
      <c r="N220" s="747">
        <f t="shared" ref="N220:N230" si="86">AM220</f>
        <v>63</v>
      </c>
      <c r="O220" s="748"/>
      <c r="P220" s="749"/>
      <c r="Q220" s="747">
        <f t="shared" ref="Q220:Q230" si="87">N220</f>
        <v>63</v>
      </c>
      <c r="R220" s="463"/>
      <c r="S220" s="462"/>
      <c r="T220" s="432">
        <f t="shared" ref="T220:T230" si="88">IF(AO220="В",N220*3,IF(AO220="С",N220*5,N220*10))</f>
        <v>630</v>
      </c>
      <c r="U220" s="428" t="s">
        <v>930</v>
      </c>
      <c r="V220" s="431">
        <f t="shared" ref="V220:V230" si="89">IF(AO220="В",N220*5,IF(AO220="С",N220*10,N220*20))</f>
        <v>1260</v>
      </c>
      <c r="W220" s="750">
        <f t="shared" ref="W220:W230" si="90">N220*2.55</f>
        <v>160.64999999999998</v>
      </c>
      <c r="X220" s="751"/>
      <c r="Y220" s="461" t="str">
        <f t="shared" ref="Y220:Y230" si="91">IF(OR($AM220&lt;32,$AM220=32),"1-60","1-120")</f>
        <v>1-120</v>
      </c>
      <c r="Z220" s="462"/>
      <c r="AA220" s="461" t="s">
        <v>552</v>
      </c>
      <c r="AB220" s="753"/>
      <c r="AC220" s="461">
        <v>0.1</v>
      </c>
      <c r="AD220" s="462"/>
      <c r="AE220" s="461">
        <f t="shared" ref="AE220:AE230" si="92">T220</f>
        <v>630</v>
      </c>
      <c r="AF220" s="462"/>
      <c r="AG220" s="683" t="str">
        <f ca="1">IF(C220="~380В",'Исходник '!$O$2,'Исходник '!$Q$2)</f>
        <v>-
-
-</v>
      </c>
      <c r="AH220" s="683"/>
      <c r="AI220" s="461">
        <f t="shared" ref="AI220:AI230" si="93">V220</f>
        <v>1260</v>
      </c>
      <c r="AJ220" s="462"/>
      <c r="AK220" s="683" t="str">
        <f ca="1">IF(C220="~380В",'Исходник '!$O$1,'Исходник '!$Q$1)</f>
        <v>+
+
+</v>
      </c>
      <c r="AL220" s="683"/>
      <c r="AM220" s="165">
        <v>63</v>
      </c>
      <c r="AN220" s="133" t="s">
        <v>919</v>
      </c>
      <c r="AO220" s="179" t="s">
        <v>933</v>
      </c>
      <c r="AP220" s="179" t="str">
        <f t="shared" ref="AP220:AP230" si="94">IF(C220="~380В","раздвинь строчку","-")</f>
        <v>раздвинь строчку</v>
      </c>
    </row>
    <row r="221" spans="1:42" s="167" customFormat="1" ht="20.100000000000001" customHeight="1">
      <c r="A221" s="53">
        <f t="shared" ref="A221:A230" si="95">A220+1</f>
        <v>172</v>
      </c>
      <c r="B221" s="430" t="s">
        <v>553</v>
      </c>
      <c r="C221" s="431" t="str">
        <f t="shared" si="84"/>
        <v>~220В</v>
      </c>
      <c r="D221" s="427" t="s">
        <v>476</v>
      </c>
      <c r="E221" s="683" t="s">
        <v>506</v>
      </c>
      <c r="F221" s="683"/>
      <c r="G221" s="683"/>
      <c r="H221" s="461" t="s">
        <v>511</v>
      </c>
      <c r="I221" s="746"/>
      <c r="J221" s="433" t="str">
        <f t="shared" si="85"/>
        <v>D</v>
      </c>
      <c r="K221" s="683" t="s">
        <v>930</v>
      </c>
      <c r="L221" s="683"/>
      <c r="M221" s="683"/>
      <c r="N221" s="747">
        <f t="shared" si="86"/>
        <v>10</v>
      </c>
      <c r="O221" s="748"/>
      <c r="P221" s="749"/>
      <c r="Q221" s="747">
        <f t="shared" si="87"/>
        <v>10</v>
      </c>
      <c r="R221" s="463"/>
      <c r="S221" s="462"/>
      <c r="T221" s="432">
        <f t="shared" si="88"/>
        <v>100</v>
      </c>
      <c r="U221" s="428" t="s">
        <v>930</v>
      </c>
      <c r="V221" s="431">
        <f t="shared" si="89"/>
        <v>200</v>
      </c>
      <c r="W221" s="750">
        <f t="shared" si="90"/>
        <v>25.5</v>
      </c>
      <c r="X221" s="751"/>
      <c r="Y221" s="461" t="str">
        <f t="shared" si="91"/>
        <v>1-60</v>
      </c>
      <c r="Z221" s="462"/>
      <c r="AA221" s="752">
        <v>16</v>
      </c>
      <c r="AB221" s="753"/>
      <c r="AC221" s="461">
        <v>0.1</v>
      </c>
      <c r="AD221" s="462"/>
      <c r="AE221" s="461">
        <f t="shared" si="92"/>
        <v>100</v>
      </c>
      <c r="AF221" s="462"/>
      <c r="AG221" s="683" t="str">
        <f ca="1">IF(C221="~380В",'Исходник '!$O$2,'Исходник '!$Q$2)</f>
        <v>-</v>
      </c>
      <c r="AH221" s="683"/>
      <c r="AI221" s="461">
        <f t="shared" si="93"/>
        <v>200</v>
      </c>
      <c r="AJ221" s="462"/>
      <c r="AK221" s="683" t="str">
        <f ca="1">IF(C221="~380В",'Исходник '!$O$1,'Исходник '!$Q$1)</f>
        <v>+</v>
      </c>
      <c r="AL221" s="683"/>
      <c r="AM221" s="165">
        <v>10</v>
      </c>
      <c r="AN221" s="144" t="s">
        <v>927</v>
      </c>
      <c r="AO221" s="179" t="s">
        <v>933</v>
      </c>
      <c r="AP221" s="179" t="str">
        <f t="shared" si="94"/>
        <v>-</v>
      </c>
    </row>
    <row r="222" spans="1:42" s="167" customFormat="1" ht="20.100000000000001" customHeight="1">
      <c r="A222" s="53">
        <f t="shared" si="95"/>
        <v>173</v>
      </c>
      <c r="B222" s="430" t="s">
        <v>553</v>
      </c>
      <c r="C222" s="431" t="str">
        <f t="shared" si="84"/>
        <v>~220В</v>
      </c>
      <c r="D222" s="427" t="s">
        <v>476</v>
      </c>
      <c r="E222" s="683" t="s">
        <v>506</v>
      </c>
      <c r="F222" s="683"/>
      <c r="G222" s="683"/>
      <c r="H222" s="461" t="s">
        <v>511</v>
      </c>
      <c r="I222" s="746"/>
      <c r="J222" s="433" t="str">
        <f t="shared" si="85"/>
        <v>D</v>
      </c>
      <c r="K222" s="683" t="s">
        <v>930</v>
      </c>
      <c r="L222" s="683"/>
      <c r="M222" s="683"/>
      <c r="N222" s="747">
        <f t="shared" si="86"/>
        <v>10</v>
      </c>
      <c r="O222" s="748"/>
      <c r="P222" s="749"/>
      <c r="Q222" s="747">
        <f t="shared" si="87"/>
        <v>10</v>
      </c>
      <c r="R222" s="463"/>
      <c r="S222" s="462"/>
      <c r="T222" s="432">
        <f t="shared" si="88"/>
        <v>100</v>
      </c>
      <c r="U222" s="428" t="s">
        <v>930</v>
      </c>
      <c r="V222" s="431">
        <f t="shared" si="89"/>
        <v>200</v>
      </c>
      <c r="W222" s="750">
        <f t="shared" si="90"/>
        <v>25.5</v>
      </c>
      <c r="X222" s="751"/>
      <c r="Y222" s="461" t="str">
        <f t="shared" si="91"/>
        <v>1-60</v>
      </c>
      <c r="Z222" s="462"/>
      <c r="AA222" s="752">
        <v>18</v>
      </c>
      <c r="AB222" s="753"/>
      <c r="AC222" s="461">
        <v>0.1</v>
      </c>
      <c r="AD222" s="462"/>
      <c r="AE222" s="461">
        <f t="shared" si="92"/>
        <v>100</v>
      </c>
      <c r="AF222" s="462"/>
      <c r="AG222" s="683" t="str">
        <f ca="1">IF(C222="~380В",'Исходник '!$O$2,'Исходник '!$Q$2)</f>
        <v>-</v>
      </c>
      <c r="AH222" s="683"/>
      <c r="AI222" s="461">
        <f t="shared" si="93"/>
        <v>200</v>
      </c>
      <c r="AJ222" s="462"/>
      <c r="AK222" s="683" t="str">
        <f ca="1">IF(C222="~380В",'Исходник '!$O$1,'Исходник '!$Q$1)</f>
        <v>+</v>
      </c>
      <c r="AL222" s="683"/>
      <c r="AM222" s="165">
        <v>10</v>
      </c>
      <c r="AN222" s="144" t="s">
        <v>927</v>
      </c>
      <c r="AO222" s="179" t="s">
        <v>933</v>
      </c>
      <c r="AP222" s="179" t="str">
        <f t="shared" si="94"/>
        <v>-</v>
      </c>
    </row>
    <row r="223" spans="1:42" s="167" customFormat="1" ht="42" customHeight="1">
      <c r="A223" s="53">
        <f t="shared" si="95"/>
        <v>174</v>
      </c>
      <c r="B223" s="430" t="s">
        <v>405</v>
      </c>
      <c r="C223" s="431" t="str">
        <f t="shared" si="84"/>
        <v>~380В</v>
      </c>
      <c r="D223" s="427" t="s">
        <v>471</v>
      </c>
      <c r="E223" s="683" t="s">
        <v>506</v>
      </c>
      <c r="F223" s="683"/>
      <c r="G223" s="683"/>
      <c r="H223" s="461" t="s">
        <v>511</v>
      </c>
      <c r="I223" s="746"/>
      <c r="J223" s="433" t="str">
        <f t="shared" si="85"/>
        <v>С</v>
      </c>
      <c r="K223" s="683" t="s">
        <v>930</v>
      </c>
      <c r="L223" s="683"/>
      <c r="M223" s="683"/>
      <c r="N223" s="747">
        <f t="shared" si="86"/>
        <v>10</v>
      </c>
      <c r="O223" s="748"/>
      <c r="P223" s="749"/>
      <c r="Q223" s="747">
        <f t="shared" si="87"/>
        <v>10</v>
      </c>
      <c r="R223" s="463"/>
      <c r="S223" s="462"/>
      <c r="T223" s="432">
        <f t="shared" si="88"/>
        <v>50</v>
      </c>
      <c r="U223" s="428" t="s">
        <v>930</v>
      </c>
      <c r="V223" s="431">
        <f t="shared" si="89"/>
        <v>100</v>
      </c>
      <c r="W223" s="750">
        <f t="shared" si="90"/>
        <v>25.5</v>
      </c>
      <c r="X223" s="751"/>
      <c r="Y223" s="461" t="str">
        <f t="shared" si="91"/>
        <v>1-60</v>
      </c>
      <c r="Z223" s="462"/>
      <c r="AA223" s="461" t="s">
        <v>554</v>
      </c>
      <c r="AB223" s="753"/>
      <c r="AC223" s="461">
        <v>0.1</v>
      </c>
      <c r="AD223" s="462"/>
      <c r="AE223" s="461">
        <f t="shared" si="92"/>
        <v>50</v>
      </c>
      <c r="AF223" s="462"/>
      <c r="AG223" s="683" t="str">
        <f ca="1">IF(C223="~380В",'Исходник '!$O$2,'Исходник '!$Q$2)</f>
        <v>-
-
-</v>
      </c>
      <c r="AH223" s="683"/>
      <c r="AI223" s="461">
        <f t="shared" si="93"/>
        <v>100</v>
      </c>
      <c r="AJ223" s="462"/>
      <c r="AK223" s="683" t="str">
        <f ca="1">IF(C223="~380В",'Исходник '!$O$1,'Исходник '!$Q$1)</f>
        <v>+
+
+</v>
      </c>
      <c r="AL223" s="683"/>
      <c r="AM223" s="165">
        <v>10</v>
      </c>
      <c r="AN223" s="144" t="s">
        <v>919</v>
      </c>
      <c r="AO223" s="179" t="s">
        <v>927</v>
      </c>
      <c r="AP223" s="179" t="str">
        <f t="shared" si="94"/>
        <v>раздвинь строчку</v>
      </c>
    </row>
    <row r="224" spans="1:42" s="167" customFormat="1" ht="42" customHeight="1">
      <c r="A224" s="53">
        <f t="shared" si="95"/>
        <v>175</v>
      </c>
      <c r="B224" s="430" t="s">
        <v>553</v>
      </c>
      <c r="C224" s="431" t="str">
        <f t="shared" si="84"/>
        <v>~380В</v>
      </c>
      <c r="D224" s="427" t="s">
        <v>555</v>
      </c>
      <c r="E224" s="683" t="s">
        <v>506</v>
      </c>
      <c r="F224" s="683"/>
      <c r="G224" s="683"/>
      <c r="H224" s="461" t="s">
        <v>511</v>
      </c>
      <c r="I224" s="746"/>
      <c r="J224" s="433" t="str">
        <f t="shared" si="85"/>
        <v>D</v>
      </c>
      <c r="K224" s="683" t="s">
        <v>930</v>
      </c>
      <c r="L224" s="683"/>
      <c r="M224" s="683"/>
      <c r="N224" s="747">
        <f t="shared" si="86"/>
        <v>6</v>
      </c>
      <c r="O224" s="748"/>
      <c r="P224" s="749"/>
      <c r="Q224" s="747">
        <f t="shared" si="87"/>
        <v>6</v>
      </c>
      <c r="R224" s="463"/>
      <c r="S224" s="462"/>
      <c r="T224" s="432">
        <f t="shared" si="88"/>
        <v>60</v>
      </c>
      <c r="U224" s="428" t="s">
        <v>930</v>
      </c>
      <c r="V224" s="431">
        <f t="shared" si="89"/>
        <v>120</v>
      </c>
      <c r="W224" s="750">
        <f t="shared" si="90"/>
        <v>15.299999999999999</v>
      </c>
      <c r="X224" s="751"/>
      <c r="Y224" s="461" t="str">
        <f t="shared" si="91"/>
        <v>1-60</v>
      </c>
      <c r="Z224" s="462"/>
      <c r="AA224" s="461" t="s">
        <v>539</v>
      </c>
      <c r="AB224" s="753"/>
      <c r="AC224" s="461">
        <v>0.1</v>
      </c>
      <c r="AD224" s="462"/>
      <c r="AE224" s="461">
        <f t="shared" si="92"/>
        <v>60</v>
      </c>
      <c r="AF224" s="462"/>
      <c r="AG224" s="683" t="str">
        <f ca="1">IF(C224="~380В",'Исходник '!$O$2,'Исходник '!$Q$2)</f>
        <v>-
-
-</v>
      </c>
      <c r="AH224" s="683"/>
      <c r="AI224" s="461">
        <f t="shared" si="93"/>
        <v>120</v>
      </c>
      <c r="AJ224" s="462"/>
      <c r="AK224" s="683" t="str">
        <f ca="1">IF(C224="~380В",'Исходник '!$O$1,'Исходник '!$Q$1)</f>
        <v>+
+
+</v>
      </c>
      <c r="AL224" s="683"/>
      <c r="AM224" s="165">
        <v>6</v>
      </c>
      <c r="AN224" s="144" t="s">
        <v>919</v>
      </c>
      <c r="AO224" s="179" t="s">
        <v>933</v>
      </c>
      <c r="AP224" s="179" t="str">
        <f t="shared" si="94"/>
        <v>раздвинь строчку</v>
      </c>
    </row>
    <row r="225" spans="1:42" s="167" customFormat="1" ht="42" customHeight="1">
      <c r="A225" s="53">
        <f t="shared" si="95"/>
        <v>176</v>
      </c>
      <c r="B225" s="430" t="s">
        <v>553</v>
      </c>
      <c r="C225" s="431" t="str">
        <f t="shared" si="84"/>
        <v>~380В</v>
      </c>
      <c r="D225" s="427" t="s">
        <v>555</v>
      </c>
      <c r="E225" s="683" t="s">
        <v>506</v>
      </c>
      <c r="F225" s="683"/>
      <c r="G225" s="683"/>
      <c r="H225" s="461" t="s">
        <v>511</v>
      </c>
      <c r="I225" s="746"/>
      <c r="J225" s="433" t="str">
        <f t="shared" si="85"/>
        <v>D</v>
      </c>
      <c r="K225" s="683" t="s">
        <v>930</v>
      </c>
      <c r="L225" s="683"/>
      <c r="M225" s="683"/>
      <c r="N225" s="747">
        <f t="shared" si="86"/>
        <v>6</v>
      </c>
      <c r="O225" s="748"/>
      <c r="P225" s="749"/>
      <c r="Q225" s="747">
        <f t="shared" si="87"/>
        <v>6</v>
      </c>
      <c r="R225" s="463"/>
      <c r="S225" s="462"/>
      <c r="T225" s="432">
        <f t="shared" si="88"/>
        <v>60</v>
      </c>
      <c r="U225" s="428" t="s">
        <v>930</v>
      </c>
      <c r="V225" s="431">
        <f t="shared" si="89"/>
        <v>120</v>
      </c>
      <c r="W225" s="750">
        <f t="shared" si="90"/>
        <v>15.299999999999999</v>
      </c>
      <c r="X225" s="751"/>
      <c r="Y225" s="461" t="str">
        <f t="shared" si="91"/>
        <v>1-60</v>
      </c>
      <c r="Z225" s="462"/>
      <c r="AA225" s="461" t="s">
        <v>556</v>
      </c>
      <c r="AB225" s="753"/>
      <c r="AC225" s="461">
        <v>0.1</v>
      </c>
      <c r="AD225" s="462"/>
      <c r="AE225" s="461">
        <f t="shared" si="92"/>
        <v>60</v>
      </c>
      <c r="AF225" s="462"/>
      <c r="AG225" s="683" t="str">
        <f ca="1">IF(C225="~380В",'Исходник '!$O$2,'Исходник '!$Q$2)</f>
        <v>-
-
-</v>
      </c>
      <c r="AH225" s="683"/>
      <c r="AI225" s="461">
        <f t="shared" si="93"/>
        <v>120</v>
      </c>
      <c r="AJ225" s="462"/>
      <c r="AK225" s="683" t="str">
        <f ca="1">IF(C225="~380В",'Исходник '!$O$1,'Исходник '!$Q$1)</f>
        <v>+
+
+</v>
      </c>
      <c r="AL225" s="683"/>
      <c r="AM225" s="165">
        <v>6</v>
      </c>
      <c r="AN225" s="144" t="s">
        <v>919</v>
      </c>
      <c r="AO225" s="179" t="s">
        <v>933</v>
      </c>
      <c r="AP225" s="179" t="str">
        <f t="shared" si="94"/>
        <v>раздвинь строчку</v>
      </c>
    </row>
    <row r="226" spans="1:42" s="167" customFormat="1" ht="20.100000000000001" customHeight="1">
      <c r="A226" s="53">
        <f t="shared" si="95"/>
        <v>177</v>
      </c>
      <c r="B226" s="430" t="s">
        <v>514</v>
      </c>
      <c r="C226" s="431" t="str">
        <f t="shared" si="84"/>
        <v>~220В</v>
      </c>
      <c r="D226" s="427" t="s">
        <v>476</v>
      </c>
      <c r="E226" s="683" t="s">
        <v>506</v>
      </c>
      <c r="F226" s="683"/>
      <c r="G226" s="683"/>
      <c r="H226" s="461" t="s">
        <v>511</v>
      </c>
      <c r="I226" s="746"/>
      <c r="J226" s="433" t="str">
        <f t="shared" si="85"/>
        <v>С</v>
      </c>
      <c r="K226" s="683" t="s">
        <v>930</v>
      </c>
      <c r="L226" s="683"/>
      <c r="M226" s="683"/>
      <c r="N226" s="747">
        <f t="shared" si="86"/>
        <v>10</v>
      </c>
      <c r="O226" s="748"/>
      <c r="P226" s="749"/>
      <c r="Q226" s="747">
        <f t="shared" si="87"/>
        <v>10</v>
      </c>
      <c r="R226" s="463"/>
      <c r="S226" s="462"/>
      <c r="T226" s="432">
        <f t="shared" si="88"/>
        <v>50</v>
      </c>
      <c r="U226" s="428" t="s">
        <v>930</v>
      </c>
      <c r="V226" s="431">
        <f t="shared" si="89"/>
        <v>100</v>
      </c>
      <c r="W226" s="750">
        <f t="shared" si="90"/>
        <v>25.5</v>
      </c>
      <c r="X226" s="751"/>
      <c r="Y226" s="461" t="str">
        <f t="shared" si="91"/>
        <v>1-60</v>
      </c>
      <c r="Z226" s="462"/>
      <c r="AA226" s="752">
        <v>13</v>
      </c>
      <c r="AB226" s="753"/>
      <c r="AC226" s="461">
        <v>0.1</v>
      </c>
      <c r="AD226" s="462"/>
      <c r="AE226" s="461">
        <f t="shared" si="92"/>
        <v>50</v>
      </c>
      <c r="AF226" s="462"/>
      <c r="AG226" s="683" t="str">
        <f ca="1">IF(C226="~380В",'Исходник '!$O$2,'Исходник '!$Q$2)</f>
        <v>-</v>
      </c>
      <c r="AH226" s="683"/>
      <c r="AI226" s="461">
        <f t="shared" si="93"/>
        <v>100</v>
      </c>
      <c r="AJ226" s="462"/>
      <c r="AK226" s="683" t="str">
        <f ca="1">IF(C226="~380В",'Исходник '!$O$1,'Исходник '!$Q$1)</f>
        <v>+</v>
      </c>
      <c r="AL226" s="683"/>
      <c r="AM226" s="165">
        <v>10</v>
      </c>
      <c r="AN226" s="144" t="s">
        <v>927</v>
      </c>
      <c r="AO226" s="179" t="s">
        <v>927</v>
      </c>
      <c r="AP226" s="179" t="str">
        <f t="shared" si="94"/>
        <v>-</v>
      </c>
    </row>
    <row r="227" spans="1:42" s="167" customFormat="1" ht="42" customHeight="1">
      <c r="A227" s="53">
        <f t="shared" si="95"/>
        <v>178</v>
      </c>
      <c r="B227" s="430" t="s">
        <v>408</v>
      </c>
      <c r="C227" s="431" t="str">
        <f t="shared" si="84"/>
        <v>~380В</v>
      </c>
      <c r="D227" s="427" t="s">
        <v>471</v>
      </c>
      <c r="E227" s="683" t="s">
        <v>506</v>
      </c>
      <c r="F227" s="683"/>
      <c r="G227" s="683"/>
      <c r="H227" s="461" t="s">
        <v>511</v>
      </c>
      <c r="I227" s="746"/>
      <c r="J227" s="433" t="str">
        <f t="shared" si="85"/>
        <v>С</v>
      </c>
      <c r="K227" s="683" t="s">
        <v>930</v>
      </c>
      <c r="L227" s="683"/>
      <c r="M227" s="683"/>
      <c r="N227" s="747">
        <f t="shared" si="86"/>
        <v>10</v>
      </c>
      <c r="O227" s="748"/>
      <c r="P227" s="749"/>
      <c r="Q227" s="747">
        <f t="shared" si="87"/>
        <v>10</v>
      </c>
      <c r="R227" s="463"/>
      <c r="S227" s="462"/>
      <c r="T227" s="432">
        <f t="shared" si="88"/>
        <v>50</v>
      </c>
      <c r="U227" s="428" t="s">
        <v>930</v>
      </c>
      <c r="V227" s="431">
        <f t="shared" si="89"/>
        <v>100</v>
      </c>
      <c r="W227" s="750">
        <f t="shared" si="90"/>
        <v>25.5</v>
      </c>
      <c r="X227" s="751"/>
      <c r="Y227" s="461" t="str">
        <f t="shared" si="91"/>
        <v>1-60</v>
      </c>
      <c r="Z227" s="462"/>
      <c r="AA227" s="461" t="s">
        <v>557</v>
      </c>
      <c r="AB227" s="753"/>
      <c r="AC227" s="461">
        <v>0.1</v>
      </c>
      <c r="AD227" s="462"/>
      <c r="AE227" s="461">
        <f t="shared" si="92"/>
        <v>50</v>
      </c>
      <c r="AF227" s="462"/>
      <c r="AG227" s="683" t="str">
        <f ca="1">IF(C227="~380В",'Исходник '!$O$2,'Исходник '!$Q$2)</f>
        <v>-
-
-</v>
      </c>
      <c r="AH227" s="683"/>
      <c r="AI227" s="461">
        <f t="shared" si="93"/>
        <v>100</v>
      </c>
      <c r="AJ227" s="462"/>
      <c r="AK227" s="683" t="str">
        <f ca="1">IF(C227="~380В",'Исходник '!$O$1,'Исходник '!$Q$1)</f>
        <v>+
+
+</v>
      </c>
      <c r="AL227" s="683"/>
      <c r="AM227" s="165">
        <v>10</v>
      </c>
      <c r="AN227" s="144" t="s">
        <v>919</v>
      </c>
      <c r="AO227" s="179" t="s">
        <v>927</v>
      </c>
      <c r="AP227" s="179" t="str">
        <f t="shared" si="94"/>
        <v>раздвинь строчку</v>
      </c>
    </row>
    <row r="228" spans="1:42" s="167" customFormat="1" ht="20.100000000000001" customHeight="1">
      <c r="A228" s="53">
        <f t="shared" si="95"/>
        <v>179</v>
      </c>
      <c r="B228" s="430" t="s">
        <v>558</v>
      </c>
      <c r="C228" s="431" t="str">
        <f t="shared" si="84"/>
        <v>~220В</v>
      </c>
      <c r="D228" s="427" t="s">
        <v>476</v>
      </c>
      <c r="E228" s="683" t="s">
        <v>506</v>
      </c>
      <c r="F228" s="683"/>
      <c r="G228" s="683"/>
      <c r="H228" s="461" t="s">
        <v>511</v>
      </c>
      <c r="I228" s="746"/>
      <c r="J228" s="433" t="str">
        <f t="shared" si="85"/>
        <v>С</v>
      </c>
      <c r="K228" s="683" t="s">
        <v>930</v>
      </c>
      <c r="L228" s="683"/>
      <c r="M228" s="683"/>
      <c r="N228" s="747">
        <f t="shared" si="86"/>
        <v>10</v>
      </c>
      <c r="O228" s="748"/>
      <c r="P228" s="749"/>
      <c r="Q228" s="747">
        <f t="shared" si="87"/>
        <v>10</v>
      </c>
      <c r="R228" s="463"/>
      <c r="S228" s="462"/>
      <c r="T228" s="432">
        <f t="shared" si="88"/>
        <v>50</v>
      </c>
      <c r="U228" s="428" t="s">
        <v>930</v>
      </c>
      <c r="V228" s="431">
        <f t="shared" si="89"/>
        <v>100</v>
      </c>
      <c r="W228" s="750">
        <f t="shared" si="90"/>
        <v>25.5</v>
      </c>
      <c r="X228" s="751"/>
      <c r="Y228" s="461" t="str">
        <f t="shared" si="91"/>
        <v>1-60</v>
      </c>
      <c r="Z228" s="462"/>
      <c r="AA228" s="752">
        <v>17</v>
      </c>
      <c r="AB228" s="753"/>
      <c r="AC228" s="461">
        <v>0.1</v>
      </c>
      <c r="AD228" s="462"/>
      <c r="AE228" s="461">
        <f t="shared" si="92"/>
        <v>50</v>
      </c>
      <c r="AF228" s="462"/>
      <c r="AG228" s="683" t="str">
        <f ca="1">IF(C228="~380В",'Исходник '!$O$2,'Исходник '!$Q$2)</f>
        <v>-</v>
      </c>
      <c r="AH228" s="683"/>
      <c r="AI228" s="461">
        <f t="shared" si="93"/>
        <v>100</v>
      </c>
      <c r="AJ228" s="462"/>
      <c r="AK228" s="683" t="str">
        <f ca="1">IF(C228="~380В",'Исходник '!$O$1,'Исходник '!$Q$1)</f>
        <v>+</v>
      </c>
      <c r="AL228" s="683"/>
      <c r="AM228" s="165">
        <v>10</v>
      </c>
      <c r="AN228" s="144" t="s">
        <v>927</v>
      </c>
      <c r="AO228" s="179" t="s">
        <v>927</v>
      </c>
      <c r="AP228" s="179" t="str">
        <f t="shared" si="94"/>
        <v>-</v>
      </c>
    </row>
    <row r="229" spans="1:42" s="167" customFormat="1" ht="20.100000000000001" customHeight="1">
      <c r="A229" s="53">
        <f t="shared" si="95"/>
        <v>180</v>
      </c>
      <c r="B229" s="430" t="s">
        <v>406</v>
      </c>
      <c r="C229" s="431" t="str">
        <f t="shared" si="84"/>
        <v>~220В</v>
      </c>
      <c r="D229" s="427" t="s">
        <v>476</v>
      </c>
      <c r="E229" s="683" t="s">
        <v>506</v>
      </c>
      <c r="F229" s="683"/>
      <c r="G229" s="683"/>
      <c r="H229" s="461" t="s">
        <v>511</v>
      </c>
      <c r="I229" s="746"/>
      <c r="J229" s="433" t="str">
        <f t="shared" si="85"/>
        <v>С</v>
      </c>
      <c r="K229" s="683" t="s">
        <v>930</v>
      </c>
      <c r="L229" s="683"/>
      <c r="M229" s="683"/>
      <c r="N229" s="747">
        <f t="shared" si="86"/>
        <v>10</v>
      </c>
      <c r="O229" s="748"/>
      <c r="P229" s="749"/>
      <c r="Q229" s="747">
        <f t="shared" si="87"/>
        <v>10</v>
      </c>
      <c r="R229" s="463"/>
      <c r="S229" s="462"/>
      <c r="T229" s="432">
        <f t="shared" si="88"/>
        <v>50</v>
      </c>
      <c r="U229" s="428" t="s">
        <v>930</v>
      </c>
      <c r="V229" s="431">
        <f t="shared" si="89"/>
        <v>100</v>
      </c>
      <c r="W229" s="750">
        <f t="shared" si="90"/>
        <v>25.5</v>
      </c>
      <c r="X229" s="751"/>
      <c r="Y229" s="461" t="str">
        <f t="shared" si="91"/>
        <v>1-60</v>
      </c>
      <c r="Z229" s="462"/>
      <c r="AA229" s="752">
        <v>14</v>
      </c>
      <c r="AB229" s="753"/>
      <c r="AC229" s="461">
        <v>0.1</v>
      </c>
      <c r="AD229" s="462"/>
      <c r="AE229" s="461">
        <f t="shared" si="92"/>
        <v>50</v>
      </c>
      <c r="AF229" s="462"/>
      <c r="AG229" s="683" t="str">
        <f ca="1">IF(C229="~380В",'Исходник '!$O$2,'Исходник '!$Q$2)</f>
        <v>-</v>
      </c>
      <c r="AH229" s="683"/>
      <c r="AI229" s="461">
        <f t="shared" si="93"/>
        <v>100</v>
      </c>
      <c r="AJ229" s="462"/>
      <c r="AK229" s="683" t="str">
        <f ca="1">IF(C229="~380В",'Исходник '!$O$1,'Исходник '!$Q$1)</f>
        <v>+</v>
      </c>
      <c r="AL229" s="683"/>
      <c r="AM229" s="165">
        <v>10</v>
      </c>
      <c r="AN229" s="144" t="s">
        <v>927</v>
      </c>
      <c r="AO229" s="179" t="s">
        <v>927</v>
      </c>
      <c r="AP229" s="179" t="str">
        <f t="shared" si="94"/>
        <v>-</v>
      </c>
    </row>
    <row r="230" spans="1:42" s="167" customFormat="1" ht="20.100000000000001" customHeight="1">
      <c r="A230" s="53">
        <f t="shared" si="95"/>
        <v>181</v>
      </c>
      <c r="B230" s="430" t="s">
        <v>553</v>
      </c>
      <c r="C230" s="431" t="str">
        <f t="shared" si="84"/>
        <v>~220В</v>
      </c>
      <c r="D230" s="427" t="s">
        <v>471</v>
      </c>
      <c r="E230" s="683" t="s">
        <v>506</v>
      </c>
      <c r="F230" s="683"/>
      <c r="G230" s="683"/>
      <c r="H230" s="461" t="s">
        <v>511</v>
      </c>
      <c r="I230" s="746"/>
      <c r="J230" s="433" t="str">
        <f t="shared" si="85"/>
        <v>D</v>
      </c>
      <c r="K230" s="683" t="s">
        <v>930</v>
      </c>
      <c r="L230" s="683"/>
      <c r="M230" s="683"/>
      <c r="N230" s="747">
        <f t="shared" si="86"/>
        <v>10</v>
      </c>
      <c r="O230" s="748"/>
      <c r="P230" s="749"/>
      <c r="Q230" s="747">
        <f t="shared" si="87"/>
        <v>10</v>
      </c>
      <c r="R230" s="463"/>
      <c r="S230" s="462"/>
      <c r="T230" s="432">
        <f t="shared" si="88"/>
        <v>100</v>
      </c>
      <c r="U230" s="428" t="s">
        <v>930</v>
      </c>
      <c r="V230" s="431">
        <f t="shared" si="89"/>
        <v>200</v>
      </c>
      <c r="W230" s="750">
        <f t="shared" si="90"/>
        <v>25.5</v>
      </c>
      <c r="X230" s="751"/>
      <c r="Y230" s="461" t="str">
        <f t="shared" si="91"/>
        <v>1-60</v>
      </c>
      <c r="Z230" s="462"/>
      <c r="AA230" s="752">
        <v>16</v>
      </c>
      <c r="AB230" s="753"/>
      <c r="AC230" s="461">
        <v>0.1</v>
      </c>
      <c r="AD230" s="462"/>
      <c r="AE230" s="461">
        <f t="shared" si="92"/>
        <v>100</v>
      </c>
      <c r="AF230" s="462"/>
      <c r="AG230" s="683" t="str">
        <f ca="1">IF(C230="~380В",'Исходник '!$O$2,'Исходник '!$Q$2)</f>
        <v>-</v>
      </c>
      <c r="AH230" s="683"/>
      <c r="AI230" s="461">
        <f t="shared" si="93"/>
        <v>200</v>
      </c>
      <c r="AJ230" s="462"/>
      <c r="AK230" s="683" t="str">
        <f ca="1">IF(C230="~380В",'Исходник '!$O$1,'Исходник '!$Q$1)</f>
        <v>+</v>
      </c>
      <c r="AL230" s="683"/>
      <c r="AM230" s="165">
        <v>10</v>
      </c>
      <c r="AN230" s="144" t="s">
        <v>927</v>
      </c>
      <c r="AO230" s="179" t="s">
        <v>933</v>
      </c>
      <c r="AP230" s="179" t="str">
        <f t="shared" si="94"/>
        <v>-</v>
      </c>
    </row>
    <row r="231" spans="1:42" s="167" customFormat="1" ht="20.100000000000001" customHeight="1">
      <c r="A231" s="53"/>
      <c r="B231" s="430"/>
      <c r="C231" s="431"/>
      <c r="D231" s="427"/>
      <c r="E231" s="683"/>
      <c r="F231" s="683"/>
      <c r="G231" s="683"/>
      <c r="H231" s="461"/>
      <c r="I231" s="746"/>
      <c r="J231" s="433"/>
      <c r="K231" s="683"/>
      <c r="L231" s="683"/>
      <c r="M231" s="683"/>
      <c r="N231" s="747"/>
      <c r="O231" s="748"/>
      <c r="P231" s="749"/>
      <c r="Q231" s="461"/>
      <c r="R231" s="463"/>
      <c r="S231" s="462"/>
      <c r="T231" s="432"/>
      <c r="U231" s="428"/>
      <c r="V231" s="431"/>
      <c r="W231" s="750"/>
      <c r="X231" s="751"/>
      <c r="Y231" s="461"/>
      <c r="Z231" s="462"/>
      <c r="AA231" s="752"/>
      <c r="AB231" s="753"/>
      <c r="AC231" s="461"/>
      <c r="AD231" s="462"/>
      <c r="AE231" s="461"/>
      <c r="AF231" s="462"/>
      <c r="AG231" s="683"/>
      <c r="AH231" s="683"/>
      <c r="AI231" s="461"/>
      <c r="AJ231" s="462"/>
      <c r="AK231" s="683"/>
      <c r="AL231" s="683"/>
      <c r="AM231" s="165"/>
      <c r="AN231" s="144"/>
      <c r="AO231" s="179"/>
      <c r="AP231" s="179"/>
    </row>
    <row r="232" spans="1:42" s="167" customFormat="1" ht="20.100000000000001" customHeight="1">
      <c r="A232" s="53"/>
      <c r="B232" s="430"/>
      <c r="C232" s="431"/>
      <c r="D232" s="427"/>
      <c r="E232" s="683"/>
      <c r="F232" s="683"/>
      <c r="G232" s="683"/>
      <c r="H232" s="461"/>
      <c r="I232" s="746"/>
      <c r="J232" s="433"/>
      <c r="K232" s="683"/>
      <c r="L232" s="683"/>
      <c r="M232" s="683"/>
      <c r="N232" s="747"/>
      <c r="O232" s="748"/>
      <c r="P232" s="749"/>
      <c r="Q232" s="461"/>
      <c r="R232" s="463"/>
      <c r="S232" s="462"/>
      <c r="T232" s="432"/>
      <c r="U232" s="428"/>
      <c r="V232" s="431"/>
      <c r="W232" s="750"/>
      <c r="X232" s="751"/>
      <c r="Y232" s="461"/>
      <c r="Z232" s="462"/>
      <c r="AA232" s="752"/>
      <c r="AB232" s="753"/>
      <c r="AC232" s="461"/>
      <c r="AD232" s="462"/>
      <c r="AE232" s="461"/>
      <c r="AF232" s="462"/>
      <c r="AG232" s="683"/>
      <c r="AH232" s="683"/>
      <c r="AI232" s="461"/>
      <c r="AJ232" s="462"/>
      <c r="AK232" s="683"/>
      <c r="AL232" s="683"/>
      <c r="AM232" s="165"/>
      <c r="AN232" s="144"/>
      <c r="AO232" s="179"/>
      <c r="AP232" s="179"/>
    </row>
    <row r="233" spans="1:42" s="167" customFormat="1" ht="20.100000000000001" customHeight="1">
      <c r="A233" s="53"/>
      <c r="B233" s="430"/>
      <c r="C233" s="431"/>
      <c r="D233" s="427"/>
      <c r="E233" s="683"/>
      <c r="F233" s="683"/>
      <c r="G233" s="683"/>
      <c r="H233" s="461"/>
      <c r="I233" s="746"/>
      <c r="J233" s="433"/>
      <c r="K233" s="683"/>
      <c r="L233" s="683"/>
      <c r="M233" s="683"/>
      <c r="N233" s="747"/>
      <c r="O233" s="748"/>
      <c r="P233" s="749"/>
      <c r="Q233" s="461"/>
      <c r="R233" s="463"/>
      <c r="S233" s="462"/>
      <c r="T233" s="432"/>
      <c r="U233" s="428"/>
      <c r="V233" s="431"/>
      <c r="W233" s="750"/>
      <c r="X233" s="751"/>
      <c r="Y233" s="461"/>
      <c r="Z233" s="462"/>
      <c r="AA233" s="752"/>
      <c r="AB233" s="753"/>
      <c r="AC233" s="461"/>
      <c r="AD233" s="462"/>
      <c r="AE233" s="461"/>
      <c r="AF233" s="462"/>
      <c r="AG233" s="683"/>
      <c r="AH233" s="683"/>
      <c r="AI233" s="461"/>
      <c r="AJ233" s="462"/>
      <c r="AK233" s="683"/>
      <c r="AL233" s="683"/>
      <c r="AM233" s="165"/>
      <c r="AN233" s="144"/>
      <c r="AO233" s="179"/>
      <c r="AP233" s="179"/>
    </row>
    <row r="234" spans="1:42" s="167" customFormat="1" ht="20.100000000000001" customHeight="1">
      <c r="A234" s="53"/>
      <c r="B234" s="430"/>
      <c r="C234" s="431"/>
      <c r="D234" s="427"/>
      <c r="E234" s="683"/>
      <c r="F234" s="683"/>
      <c r="G234" s="683"/>
      <c r="H234" s="461"/>
      <c r="I234" s="746"/>
      <c r="J234" s="433"/>
      <c r="K234" s="683"/>
      <c r="L234" s="683"/>
      <c r="M234" s="683"/>
      <c r="N234" s="747"/>
      <c r="O234" s="748"/>
      <c r="P234" s="749"/>
      <c r="Q234" s="461"/>
      <c r="R234" s="463"/>
      <c r="S234" s="462"/>
      <c r="T234" s="432"/>
      <c r="U234" s="428"/>
      <c r="V234" s="431"/>
      <c r="W234" s="750"/>
      <c r="X234" s="751"/>
      <c r="Y234" s="461"/>
      <c r="Z234" s="462"/>
      <c r="AA234" s="752"/>
      <c r="AB234" s="753"/>
      <c r="AC234" s="461"/>
      <c r="AD234" s="462"/>
      <c r="AE234" s="461"/>
      <c r="AF234" s="462"/>
      <c r="AG234" s="683"/>
      <c r="AH234" s="683"/>
      <c r="AI234" s="461"/>
      <c r="AJ234" s="462"/>
      <c r="AK234" s="683"/>
      <c r="AL234" s="683"/>
      <c r="AM234" s="165"/>
      <c r="AN234" s="144"/>
      <c r="AO234" s="179"/>
      <c r="AP234" s="179"/>
    </row>
    <row r="235" spans="1:42" s="167" customFormat="1" ht="20.100000000000001" customHeight="1">
      <c r="A235" s="53"/>
      <c r="B235" s="430"/>
      <c r="C235" s="431"/>
      <c r="D235" s="427"/>
      <c r="E235" s="683"/>
      <c r="F235" s="683"/>
      <c r="G235" s="683"/>
      <c r="H235" s="461"/>
      <c r="I235" s="746"/>
      <c r="J235" s="433"/>
      <c r="K235" s="683"/>
      <c r="L235" s="683"/>
      <c r="M235" s="683"/>
      <c r="N235" s="747"/>
      <c r="O235" s="748"/>
      <c r="P235" s="749"/>
      <c r="Q235" s="461"/>
      <c r="R235" s="463"/>
      <c r="S235" s="462"/>
      <c r="T235" s="432"/>
      <c r="U235" s="428"/>
      <c r="V235" s="431"/>
      <c r="W235" s="750"/>
      <c r="X235" s="751"/>
      <c r="Y235" s="461"/>
      <c r="Z235" s="462"/>
      <c r="AA235" s="752"/>
      <c r="AB235" s="753"/>
      <c r="AC235" s="461"/>
      <c r="AD235" s="462"/>
      <c r="AE235" s="461"/>
      <c r="AF235" s="462"/>
      <c r="AG235" s="683"/>
      <c r="AH235" s="683"/>
      <c r="AI235" s="461"/>
      <c r="AJ235" s="462"/>
      <c r="AK235" s="683"/>
      <c r="AL235" s="683"/>
      <c r="AM235" s="165"/>
      <c r="AN235" s="144"/>
      <c r="AO235" s="179"/>
      <c r="AP235" s="179"/>
    </row>
    <row r="236" spans="1:42" ht="16.5" customHeight="1">
      <c r="A236" s="702" t="s">
        <v>158</v>
      </c>
      <c r="B236" s="702"/>
      <c r="C236" s="702"/>
      <c r="D236" s="702"/>
      <c r="E236" s="702"/>
      <c r="F236" s="702"/>
      <c r="G236" s="702"/>
      <c r="H236" s="702"/>
      <c r="I236" s="702"/>
      <c r="J236" s="702"/>
      <c r="K236" s="702"/>
      <c r="L236" s="702"/>
      <c r="M236" s="702"/>
      <c r="N236" s="702"/>
      <c r="O236" s="702"/>
      <c r="P236" s="702"/>
      <c r="Q236" s="702"/>
      <c r="R236" s="702"/>
      <c r="S236" s="702"/>
      <c r="T236" s="702"/>
      <c r="U236" s="702"/>
      <c r="V236" s="702"/>
      <c r="W236" s="702"/>
      <c r="X236" s="702"/>
    </row>
    <row r="237" spans="1:42" ht="30" customHeight="1">
      <c r="A237" s="464" t="s">
        <v>1017</v>
      </c>
      <c r="B237" s="457" t="s">
        <v>1018</v>
      </c>
      <c r="C237" s="681"/>
      <c r="D237" s="458"/>
      <c r="E237" s="457" t="s">
        <v>559</v>
      </c>
      <c r="F237" s="681"/>
      <c r="G237" s="458"/>
      <c r="H237" s="461" t="s">
        <v>1021</v>
      </c>
      <c r="I237" s="463"/>
      <c r="J237" s="463"/>
      <c r="K237" s="463"/>
      <c r="L237" s="463"/>
      <c r="M237" s="463"/>
      <c r="N237" s="463"/>
      <c r="O237" s="462"/>
      <c r="P237" s="461" t="s">
        <v>1022</v>
      </c>
      <c r="Q237" s="463"/>
      <c r="R237" s="463"/>
      <c r="S237" s="463"/>
      <c r="T237" s="463"/>
      <c r="U237" s="463"/>
      <c r="V237" s="463"/>
      <c r="W237" s="462"/>
      <c r="X237" s="457" t="s">
        <v>1023</v>
      </c>
      <c r="Y237" s="681"/>
      <c r="Z237" s="681"/>
      <c r="AA237" s="681"/>
      <c r="AB237" s="458"/>
      <c r="AC237" s="457" t="s">
        <v>198</v>
      </c>
      <c r="AD237" s="681"/>
      <c r="AE237" s="681"/>
      <c r="AF237" s="681"/>
      <c r="AG237" s="681"/>
      <c r="AH237" s="681"/>
      <c r="AI237" s="681"/>
      <c r="AJ237" s="681"/>
      <c r="AK237" s="681"/>
      <c r="AL237" s="458"/>
    </row>
    <row r="238" spans="1:42" ht="32.25" customHeight="1">
      <c r="A238" s="465"/>
      <c r="B238" s="459"/>
      <c r="C238" s="682"/>
      <c r="D238" s="460"/>
      <c r="E238" s="459"/>
      <c r="F238" s="682"/>
      <c r="G238" s="460"/>
      <c r="H238" s="461" t="s">
        <v>1025</v>
      </c>
      <c r="I238" s="463"/>
      <c r="J238" s="463"/>
      <c r="K238" s="462"/>
      <c r="L238" s="461" t="s">
        <v>1026</v>
      </c>
      <c r="M238" s="463"/>
      <c r="N238" s="463"/>
      <c r="O238" s="462"/>
      <c r="P238" s="461" t="s">
        <v>1027</v>
      </c>
      <c r="Q238" s="463"/>
      <c r="R238" s="463"/>
      <c r="S238" s="462"/>
      <c r="T238" s="461" t="s">
        <v>1028</v>
      </c>
      <c r="U238" s="463"/>
      <c r="V238" s="463"/>
      <c r="W238" s="462"/>
      <c r="X238" s="459"/>
      <c r="Y238" s="682"/>
      <c r="Z238" s="682"/>
      <c r="AA238" s="682"/>
      <c r="AB238" s="460"/>
      <c r="AC238" s="459"/>
      <c r="AD238" s="682"/>
      <c r="AE238" s="682"/>
      <c r="AF238" s="682"/>
      <c r="AG238" s="682"/>
      <c r="AH238" s="682"/>
      <c r="AI238" s="682"/>
      <c r="AJ238" s="682"/>
      <c r="AK238" s="682"/>
      <c r="AL238" s="460"/>
    </row>
    <row r="239" spans="1:42" ht="39.75" customHeight="1">
      <c r="A239" s="53">
        <v>1</v>
      </c>
      <c r="B239" s="461" t="str">
        <f ca="1">'Исходник '!B56</f>
        <v>MPI-520</v>
      </c>
      <c r="C239" s="463"/>
      <c r="D239" s="462"/>
      <c r="E239" s="461">
        <f ca="1">'Исходник '!C56</f>
        <v>723895</v>
      </c>
      <c r="F239" s="463"/>
      <c r="G239" s="462"/>
      <c r="H239" s="461" t="str">
        <f ca="1">'Исходник '!F60</f>
        <v>0÷500В</v>
      </c>
      <c r="I239" s="463"/>
      <c r="J239" s="463"/>
      <c r="K239" s="462"/>
      <c r="L239" s="754" t="str">
        <f ca="1">'Исходник '!H60</f>
        <v>±(2,0% и.в.+6 е.м.р.)</v>
      </c>
      <c r="M239" s="755"/>
      <c r="N239" s="755"/>
      <c r="O239" s="756"/>
      <c r="P239" s="492">
        <f ca="1">'Исходник '!J56</f>
        <v>43885</v>
      </c>
      <c r="Q239" s="684"/>
      <c r="R239" s="684"/>
      <c r="S239" s="493"/>
      <c r="T239" s="492">
        <f ca="1">'Исходник '!L56</f>
        <v>44251</v>
      </c>
      <c r="U239" s="684"/>
      <c r="V239" s="684"/>
      <c r="W239" s="493"/>
      <c r="X239" s="461" t="str">
        <f ca="1">'Исходник '!N56</f>
        <v>№80</v>
      </c>
      <c r="Y239" s="463"/>
      <c r="Z239" s="463"/>
      <c r="AA239" s="463"/>
      <c r="AB239" s="462"/>
      <c r="AC239" s="461" t="str">
        <f ca="1">'Исходник '!P56</f>
        <v>ООО НПК "АВИАПРИБОР"</v>
      </c>
      <c r="AD239" s="463"/>
      <c r="AE239" s="463"/>
      <c r="AF239" s="463"/>
      <c r="AG239" s="463"/>
      <c r="AH239" s="463"/>
      <c r="AI239" s="463"/>
      <c r="AJ239" s="463"/>
      <c r="AK239" s="463"/>
      <c r="AL239" s="462"/>
    </row>
    <row r="240" spans="1:42" ht="33.75" customHeight="1">
      <c r="A240" s="53">
        <v>2</v>
      </c>
      <c r="B240" s="461" t="str">
        <f ca="1">'Исходник '!B61</f>
        <v>ИВТМ-7</v>
      </c>
      <c r="C240" s="463"/>
      <c r="D240" s="462"/>
      <c r="E240" s="461">
        <f ca="1">'Исходник '!C61</f>
        <v>20084</v>
      </c>
      <c r="F240" s="463"/>
      <c r="G240" s="462"/>
      <c r="H240" s="461" t="str">
        <f ca="1">'Исходник '!F61</f>
        <v>0-99 %
-20 +60 0С</v>
      </c>
      <c r="I240" s="463"/>
      <c r="J240" s="463"/>
      <c r="K240" s="462"/>
      <c r="L240" s="754" t="str">
        <f ca="1">'Исходник '!H61</f>
        <v>± 2%
± 0,2 0С</v>
      </c>
      <c r="M240" s="755"/>
      <c r="N240" s="755"/>
      <c r="O240" s="756"/>
      <c r="P240" s="492">
        <f ca="1">'Исходник '!J61</f>
        <v>43885</v>
      </c>
      <c r="Q240" s="684"/>
      <c r="R240" s="684"/>
      <c r="S240" s="493"/>
      <c r="T240" s="492">
        <f ca="1">'Исходник '!L61</f>
        <v>44251</v>
      </c>
      <c r="U240" s="684"/>
      <c r="V240" s="684"/>
      <c r="W240" s="493"/>
      <c r="X240" s="461" t="str">
        <f ca="1">'Исходник '!N61</f>
        <v>№78</v>
      </c>
      <c r="Y240" s="463"/>
      <c r="Z240" s="463"/>
      <c r="AA240" s="463"/>
      <c r="AB240" s="462"/>
      <c r="AC240" s="461" t="str">
        <f ca="1">'Исходник '!P61</f>
        <v>ООО НПК "АВИАПРИБОР"</v>
      </c>
      <c r="AD240" s="463"/>
      <c r="AE240" s="463"/>
      <c r="AF240" s="463"/>
      <c r="AG240" s="463"/>
      <c r="AH240" s="463"/>
      <c r="AI240" s="463"/>
      <c r="AJ240" s="463"/>
      <c r="AK240" s="463"/>
      <c r="AL240" s="462"/>
    </row>
    <row r="241" spans="1:40" ht="33" customHeight="1">
      <c r="A241" s="53">
        <v>3</v>
      </c>
      <c r="B241" s="461" t="str">
        <f ca="1">'Исходник '!B62</f>
        <v>Барометр М 67</v>
      </c>
      <c r="C241" s="463"/>
      <c r="D241" s="462"/>
      <c r="E241" s="461">
        <f ca="1">'Исходник '!C62</f>
        <v>74</v>
      </c>
      <c r="F241" s="463"/>
      <c r="G241" s="462"/>
      <c r="H241" s="461" t="str">
        <f ca="1">'Исходник '!F62</f>
        <v>610-790
 мм.рт.ст</v>
      </c>
      <c r="I241" s="463"/>
      <c r="J241" s="463"/>
      <c r="K241" s="462"/>
      <c r="L241" s="754" t="str">
        <f ca="1">'Исходник '!H62</f>
        <v>± 0,8 мм.рт.ст.</v>
      </c>
      <c r="M241" s="755"/>
      <c r="N241" s="755"/>
      <c r="O241" s="756"/>
      <c r="P241" s="492">
        <f ca="1">'Исходник '!J62</f>
        <v>43885</v>
      </c>
      <c r="Q241" s="684"/>
      <c r="R241" s="684"/>
      <c r="S241" s="493"/>
      <c r="T241" s="492">
        <f ca="1">'Исходник '!L62</f>
        <v>44251</v>
      </c>
      <c r="U241" s="684"/>
      <c r="V241" s="684"/>
      <c r="W241" s="493"/>
      <c r="X241" s="461" t="str">
        <f ca="1">'Исходник '!N62</f>
        <v>№77</v>
      </c>
      <c r="Y241" s="463"/>
      <c r="Z241" s="463"/>
      <c r="AA241" s="463"/>
      <c r="AB241" s="462"/>
      <c r="AC241" s="461" t="str">
        <f ca="1">'Исходник '!P62</f>
        <v>ООО НПК "АВИАПРИБОР"</v>
      </c>
      <c r="AD241" s="463"/>
      <c r="AE241" s="463"/>
      <c r="AF241" s="463"/>
      <c r="AG241" s="463"/>
      <c r="AH241" s="463"/>
      <c r="AI241" s="463"/>
      <c r="AJ241" s="463"/>
      <c r="AK241" s="463"/>
      <c r="AL241" s="462"/>
    </row>
    <row r="242" spans="1:40" ht="28.5" customHeight="1">
      <c r="A242" s="53">
        <v>4</v>
      </c>
      <c r="B242" s="461" t="str">
        <f ca="1">'Исходник '!B63</f>
        <v>РТ2048-02</v>
      </c>
      <c r="C242" s="463"/>
      <c r="D242" s="462"/>
      <c r="E242" s="461">
        <f ca="1">'Исходник '!C63</f>
        <v>1241</v>
      </c>
      <c r="F242" s="463"/>
      <c r="G242" s="462"/>
      <c r="H242" s="461" t="str">
        <f ca="1">'Исходник '!F63</f>
        <v>до 2000А</v>
      </c>
      <c r="I242" s="463"/>
      <c r="J242" s="463"/>
      <c r="K242" s="462"/>
      <c r="L242" s="754" t="str">
        <f ca="1">'Исходник '!H63</f>
        <v>±10%</v>
      </c>
      <c r="M242" s="755"/>
      <c r="N242" s="755"/>
      <c r="O242" s="756"/>
      <c r="P242" s="492">
        <f ca="1">'Исходник '!J63</f>
        <v>43916</v>
      </c>
      <c r="Q242" s="684"/>
      <c r="R242" s="684"/>
      <c r="S242" s="493"/>
      <c r="T242" s="492">
        <f ca="1">'Исходник '!L63</f>
        <v>44646</v>
      </c>
      <c r="U242" s="684"/>
      <c r="V242" s="684"/>
      <c r="W242" s="493"/>
      <c r="X242" s="461" t="str">
        <f ca="1">'Исходник '!N63</f>
        <v>№209</v>
      </c>
      <c r="Y242" s="463"/>
      <c r="Z242" s="463"/>
      <c r="AA242" s="463"/>
      <c r="AB242" s="462"/>
      <c r="AC242" s="461" t="str">
        <f ca="1">'Исходник '!P63</f>
        <v>ООО НПК "АВИАПРИБОР"</v>
      </c>
      <c r="AD242" s="463"/>
      <c r="AE242" s="463"/>
      <c r="AF242" s="463"/>
      <c r="AG242" s="463"/>
      <c r="AH242" s="463"/>
      <c r="AI242" s="463"/>
      <c r="AJ242" s="463"/>
      <c r="AK242" s="463"/>
      <c r="AL242" s="462"/>
    </row>
    <row r="243" spans="1:40" s="135" customFormat="1" ht="21" customHeight="1">
      <c r="A243" s="13"/>
      <c r="B243" s="87" t="s">
        <v>435</v>
      </c>
      <c r="C243" s="87"/>
      <c r="D243" s="6"/>
      <c r="E243" s="6"/>
      <c r="F243" s="6"/>
      <c r="G243" s="6"/>
      <c r="H243" s="6"/>
      <c r="I243" s="6"/>
      <c r="J243" s="6"/>
      <c r="K243" s="6"/>
      <c r="L243" s="6"/>
      <c r="M243" s="6"/>
      <c r="N243" s="6"/>
      <c r="O243" s="6"/>
      <c r="P243" s="6"/>
      <c r="Q243" s="6"/>
      <c r="R243" s="6"/>
      <c r="S243" s="6"/>
      <c r="AM243" s="6"/>
      <c r="AN243" s="6"/>
    </row>
    <row r="244" spans="1:40" s="135" customFormat="1" ht="20.100000000000001" customHeight="1">
      <c r="A244" s="13"/>
      <c r="B244" s="760" t="s">
        <v>560</v>
      </c>
      <c r="C244" s="760"/>
      <c r="D244" s="760"/>
      <c r="E244" s="760"/>
      <c r="F244" s="760"/>
      <c r="G244" s="760"/>
      <c r="H244" s="760"/>
      <c r="I244" s="760"/>
      <c r="J244" s="760"/>
      <c r="K244" s="760"/>
      <c r="L244" s="760"/>
      <c r="M244" s="760"/>
      <c r="N244" s="760"/>
      <c r="O244" s="760"/>
      <c r="P244" s="760"/>
      <c r="Q244" s="760"/>
      <c r="R244" s="760"/>
      <c r="S244" s="760"/>
      <c r="T244" s="760"/>
      <c r="U244" s="760"/>
      <c r="V244" s="760"/>
      <c r="W244" s="760"/>
      <c r="X244" s="760"/>
      <c r="Y244" s="760"/>
      <c r="Z244" s="760"/>
      <c r="AA244" s="760"/>
      <c r="AB244" s="760"/>
      <c r="AC244" s="760"/>
      <c r="AD244" s="760"/>
      <c r="AE244" s="760"/>
      <c r="AF244" s="760"/>
      <c r="AG244" s="760"/>
      <c r="AH244" s="760"/>
      <c r="AI244" s="760"/>
      <c r="AJ244" s="760"/>
      <c r="AK244" s="760"/>
      <c r="AL244" s="760"/>
      <c r="AM244" s="6"/>
      <c r="AN244" s="6"/>
    </row>
    <row r="245" spans="1:40" s="135" customFormat="1" ht="20.100000000000001" customHeight="1">
      <c r="A245" s="13"/>
      <c r="B245" s="760" t="s">
        <v>561</v>
      </c>
      <c r="C245" s="760"/>
      <c r="D245" s="760"/>
      <c r="E245" s="760"/>
      <c r="F245" s="760"/>
      <c r="G245" s="760"/>
      <c r="H245" s="760"/>
      <c r="I245" s="760"/>
      <c r="J245" s="760"/>
      <c r="K245" s="760"/>
      <c r="L245" s="760"/>
      <c r="M245" s="760"/>
      <c r="N245" s="760"/>
      <c r="O245" s="760"/>
      <c r="P245" s="760"/>
      <c r="Q245" s="760"/>
      <c r="R245" s="760"/>
      <c r="S245" s="760"/>
      <c r="T245" s="760"/>
      <c r="U245" s="760"/>
      <c r="V245" s="760"/>
      <c r="W245" s="760"/>
      <c r="X245" s="760"/>
      <c r="Y245" s="760"/>
      <c r="Z245" s="760"/>
      <c r="AA245" s="760"/>
      <c r="AB245" s="760"/>
      <c r="AC245" s="760"/>
      <c r="AD245" s="760"/>
      <c r="AE245" s="760"/>
      <c r="AF245" s="760"/>
      <c r="AG245" s="760"/>
      <c r="AH245" s="760"/>
      <c r="AI245" s="760"/>
      <c r="AJ245" s="760"/>
      <c r="AK245" s="760"/>
      <c r="AL245" s="760"/>
      <c r="AM245" s="6"/>
      <c r="AN245" s="6"/>
    </row>
    <row r="246" spans="1:40" s="135" customFormat="1" ht="20.100000000000001" customHeight="1">
      <c r="A246" s="13"/>
      <c r="B246" s="760" t="s">
        <v>562</v>
      </c>
      <c r="C246" s="760"/>
      <c r="D246" s="760"/>
      <c r="E246" s="760"/>
      <c r="F246" s="760"/>
      <c r="G246" s="760"/>
      <c r="H246" s="760"/>
      <c r="I246" s="760"/>
      <c r="J246" s="760"/>
      <c r="K246" s="760"/>
      <c r="L246" s="760"/>
      <c r="M246" s="760"/>
      <c r="N246" s="760"/>
      <c r="O246" s="760"/>
      <c r="P246" s="760"/>
      <c r="Q246" s="760"/>
      <c r="R246" s="760"/>
      <c r="S246" s="760"/>
      <c r="T246" s="760"/>
      <c r="U246" s="760"/>
      <c r="V246" s="760"/>
      <c r="W246" s="760"/>
      <c r="X246" s="760"/>
      <c r="Y246" s="760"/>
      <c r="Z246" s="760"/>
      <c r="AA246" s="760"/>
      <c r="AB246" s="760"/>
      <c r="AC246" s="760"/>
      <c r="AD246" s="760"/>
      <c r="AE246" s="760"/>
      <c r="AF246" s="760"/>
      <c r="AG246" s="760"/>
      <c r="AH246" s="760"/>
      <c r="AI246" s="760"/>
      <c r="AJ246" s="760"/>
      <c r="AK246" s="760"/>
      <c r="AL246" s="760"/>
      <c r="AM246" s="6"/>
      <c r="AN246" s="6"/>
    </row>
    <row r="247" spans="1:40" s="135" customFormat="1" ht="20.100000000000001" customHeight="1">
      <c r="A247" s="13"/>
      <c r="B247" s="760" t="s">
        <v>563</v>
      </c>
      <c r="C247" s="760"/>
      <c r="D247" s="760"/>
      <c r="E247" s="760"/>
      <c r="F247" s="760"/>
      <c r="G247" s="760"/>
      <c r="H247" s="760"/>
      <c r="I247" s="760"/>
      <c r="J247" s="760"/>
      <c r="K247" s="760"/>
      <c r="L247" s="760"/>
      <c r="M247" s="760"/>
      <c r="N247" s="760"/>
      <c r="O247" s="760"/>
      <c r="P247" s="760"/>
      <c r="Q247" s="760"/>
      <c r="R247" s="760"/>
      <c r="S247" s="760"/>
      <c r="T247" s="760"/>
      <c r="U247" s="760"/>
      <c r="V247" s="760"/>
      <c r="W247" s="760"/>
      <c r="X247" s="760"/>
      <c r="Y247" s="760"/>
      <c r="Z247" s="760"/>
      <c r="AA247" s="760"/>
      <c r="AB247" s="760"/>
      <c r="AC247" s="760"/>
      <c r="AD247" s="760"/>
      <c r="AE247" s="760"/>
      <c r="AF247" s="760"/>
      <c r="AG247" s="760"/>
      <c r="AH247" s="760"/>
      <c r="AI247" s="760"/>
      <c r="AJ247" s="760"/>
      <c r="AK247" s="760"/>
      <c r="AL247" s="760"/>
      <c r="AM247" s="6"/>
      <c r="AN247" s="6"/>
    </row>
    <row r="248" spans="1:40" s="135" customFormat="1" ht="18" customHeight="1">
      <c r="A248" s="9"/>
      <c r="B248" s="181" t="s">
        <v>564</v>
      </c>
      <c r="C248" s="508"/>
      <c r="D248" s="508"/>
      <c r="E248" s="508"/>
      <c r="F248" s="508"/>
      <c r="G248" s="508"/>
      <c r="H248" s="508"/>
      <c r="I248" s="508"/>
      <c r="J248" s="508"/>
      <c r="K248" s="508"/>
      <c r="L248" s="508"/>
      <c r="M248" s="508"/>
      <c r="N248" s="508"/>
      <c r="O248" s="508"/>
      <c r="P248" s="508"/>
      <c r="Q248" s="508"/>
      <c r="R248" s="508"/>
      <c r="S248" s="508"/>
      <c r="T248" s="508"/>
      <c r="U248" s="508"/>
      <c r="V248" s="508"/>
      <c r="W248" s="508"/>
      <c r="X248" s="508"/>
      <c r="Y248" s="508"/>
      <c r="Z248" s="508"/>
      <c r="AA248" s="508"/>
      <c r="AB248" s="508"/>
      <c r="AC248" s="508"/>
      <c r="AD248" s="508"/>
      <c r="AE248" s="508"/>
      <c r="AF248" s="508"/>
      <c r="AG248" s="508"/>
      <c r="AH248" s="508"/>
      <c r="AI248" s="508"/>
      <c r="AJ248" s="508"/>
      <c r="AK248" s="508"/>
      <c r="AL248" s="508"/>
      <c r="AM248" s="6"/>
      <c r="AN248" s="6"/>
    </row>
    <row r="249" spans="1:40" s="135" customFormat="1" ht="18" customHeight="1">
      <c r="A249" s="757" t="s">
        <v>1292</v>
      </c>
      <c r="B249" s="758"/>
      <c r="C249" s="759" t="s">
        <v>565</v>
      </c>
      <c r="D249" s="759"/>
      <c r="E249" s="759"/>
      <c r="F249" s="759"/>
      <c r="G249" s="759"/>
      <c r="H249" s="759"/>
      <c r="I249" s="759"/>
      <c r="J249" s="759"/>
      <c r="K249" s="759"/>
      <c r="L249" s="759"/>
      <c r="M249" s="759"/>
      <c r="N249" s="759"/>
      <c r="O249" s="759"/>
      <c r="P249" s="759"/>
      <c r="Q249" s="759"/>
      <c r="R249" s="759"/>
      <c r="S249" s="759"/>
      <c r="T249" s="759"/>
      <c r="U249" s="759"/>
      <c r="V249" s="759"/>
      <c r="W249" s="759"/>
      <c r="X249" s="759"/>
      <c r="Y249" s="759"/>
      <c r="Z249" s="759"/>
      <c r="AA249" s="759"/>
      <c r="AB249" s="759"/>
      <c r="AC249" s="759"/>
      <c r="AD249" s="759"/>
      <c r="AE249" s="759"/>
      <c r="AF249" s="759"/>
      <c r="AG249" s="759"/>
      <c r="AH249" s="759"/>
      <c r="AI249" s="759"/>
      <c r="AJ249" s="759"/>
      <c r="AK249" s="759"/>
      <c r="AL249" s="759"/>
      <c r="AM249" s="6"/>
      <c r="AN249" s="6"/>
    </row>
    <row r="250" spans="1:40" s="135" customFormat="1" ht="18" customHeight="1">
      <c r="A250" s="757"/>
      <c r="B250" s="758"/>
      <c r="C250" s="759" t="s">
        <v>566</v>
      </c>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59"/>
      <c r="AL250" s="759"/>
      <c r="AM250" s="6"/>
      <c r="AN250" s="6"/>
    </row>
    <row r="251" spans="1:40" s="135" customFormat="1" ht="28.5" customHeight="1">
      <c r="A251" s="761" t="s">
        <v>1293</v>
      </c>
      <c r="B251" s="761"/>
      <c r="C251" s="761"/>
      <c r="D251" s="762" t="s">
        <v>1251</v>
      </c>
      <c r="E251" s="762"/>
      <c r="F251" s="762"/>
      <c r="G251" s="762"/>
      <c r="I251" s="762"/>
      <c r="J251" s="762"/>
      <c r="K251" s="762"/>
      <c r="L251" s="762"/>
      <c r="M251" s="762"/>
      <c r="N251" s="762"/>
      <c r="P251" s="762" t="str">
        <f ca="1">'Исходник '!B12</f>
        <v>Кокшаров С.В.</v>
      </c>
      <c r="Q251" s="762"/>
      <c r="R251" s="762"/>
      <c r="S251" s="762"/>
      <c r="T251" s="762"/>
      <c r="U251" s="762"/>
      <c r="V251" s="762"/>
      <c r="W251" s="762"/>
      <c r="X251" s="762"/>
      <c r="AC251" s="51"/>
      <c r="AM251" s="6"/>
      <c r="AN251" s="6"/>
    </row>
    <row r="252" spans="1:40" s="135" customFormat="1" ht="15.75" customHeight="1">
      <c r="A252" s="51"/>
      <c r="D252" s="616" t="s">
        <v>1253</v>
      </c>
      <c r="E252" s="616"/>
      <c r="F252" s="616"/>
      <c r="G252" s="616"/>
      <c r="H252" s="24"/>
      <c r="I252" s="616" t="s">
        <v>1130</v>
      </c>
      <c r="J252" s="616"/>
      <c r="K252" s="616"/>
      <c r="L252" s="616"/>
      <c r="M252" s="616"/>
      <c r="N252" s="616"/>
      <c r="O252" s="24"/>
      <c r="P252" s="616" t="s">
        <v>1294</v>
      </c>
      <c r="Q252" s="616"/>
      <c r="R252" s="616"/>
      <c r="S252" s="616"/>
      <c r="T252" s="616"/>
      <c r="U252" s="616"/>
      <c r="V252" s="616"/>
      <c r="W252" s="616"/>
      <c r="X252" s="616"/>
      <c r="AC252" s="51"/>
      <c r="AM252" s="6"/>
      <c r="AN252" s="6"/>
    </row>
    <row r="253" spans="1:40" s="135" customFormat="1" ht="19.5" customHeight="1">
      <c r="A253" s="182"/>
      <c r="D253" s="762" t="s">
        <v>1295</v>
      </c>
      <c r="E253" s="762"/>
      <c r="F253" s="762"/>
      <c r="G253" s="762"/>
      <c r="I253" s="763"/>
      <c r="J253" s="763"/>
      <c r="K253" s="763"/>
      <c r="L253" s="763"/>
      <c r="M253" s="763"/>
      <c r="N253" s="763"/>
      <c r="P253" s="762" t="str">
        <f ca="1">'Исходник '!B13</f>
        <v>Тимонин Р.В.</v>
      </c>
      <c r="Q253" s="762"/>
      <c r="R253" s="762"/>
      <c r="S253" s="762"/>
      <c r="T253" s="762"/>
      <c r="U253" s="762"/>
      <c r="V253" s="762"/>
      <c r="W253" s="762"/>
      <c r="X253" s="762"/>
      <c r="AC253" s="51"/>
      <c r="AM253" s="6"/>
      <c r="AN253" s="6"/>
    </row>
    <row r="254" spans="1:40" s="135" customFormat="1" ht="13.5" customHeight="1">
      <c r="A254" s="51"/>
      <c r="D254" s="616" t="s">
        <v>1253</v>
      </c>
      <c r="E254" s="616"/>
      <c r="F254" s="616"/>
      <c r="G254" s="616"/>
      <c r="H254" s="24"/>
      <c r="I254" s="616" t="s">
        <v>1130</v>
      </c>
      <c r="J254" s="616"/>
      <c r="K254" s="616"/>
      <c r="L254" s="616"/>
      <c r="M254" s="616"/>
      <c r="N254" s="616"/>
      <c r="O254" s="24"/>
      <c r="P254" s="616" t="s">
        <v>1294</v>
      </c>
      <c r="Q254" s="616"/>
      <c r="R254" s="616"/>
      <c r="S254" s="616"/>
      <c r="T254" s="616"/>
      <c r="U254" s="616"/>
      <c r="V254" s="616"/>
      <c r="W254" s="616"/>
      <c r="X254" s="616"/>
      <c r="AC254" s="51"/>
      <c r="AM254" s="6"/>
      <c r="AN254" s="6"/>
    </row>
    <row r="255" spans="1:40" s="135" customFormat="1" ht="27.75" customHeight="1">
      <c r="A255" s="761" t="s">
        <v>1296</v>
      </c>
      <c r="B255" s="761"/>
      <c r="C255" s="761"/>
      <c r="D255" s="762" t="s">
        <v>1251</v>
      </c>
      <c r="E255" s="762"/>
      <c r="F255" s="762"/>
      <c r="G255" s="762"/>
      <c r="I255" s="763"/>
      <c r="J255" s="763"/>
      <c r="K255" s="763"/>
      <c r="L255" s="763"/>
      <c r="M255" s="763"/>
      <c r="N255" s="763"/>
      <c r="P255" s="762" t="str">
        <f ca="1">'Исходник '!B12</f>
        <v>Кокшаров С.В.</v>
      </c>
      <c r="Q255" s="762"/>
      <c r="R255" s="762"/>
      <c r="S255" s="762"/>
      <c r="T255" s="762"/>
      <c r="U255" s="762"/>
      <c r="V255" s="762"/>
      <c r="W255" s="762"/>
      <c r="X255" s="762"/>
      <c r="AC255" s="51"/>
      <c r="AM255" s="6"/>
      <c r="AN255" s="6"/>
    </row>
    <row r="256" spans="1:40" s="24" customFormat="1" ht="15.75" customHeight="1">
      <c r="A256" s="54"/>
      <c r="D256" s="616" t="s">
        <v>1253</v>
      </c>
      <c r="E256" s="616"/>
      <c r="F256" s="616"/>
      <c r="G256" s="616"/>
      <c r="I256" s="616" t="s">
        <v>1130</v>
      </c>
      <c r="J256" s="616"/>
      <c r="K256" s="616"/>
      <c r="L256" s="616"/>
      <c r="M256" s="616"/>
      <c r="N256" s="616"/>
      <c r="P256" s="616" t="s">
        <v>1294</v>
      </c>
      <c r="Q256" s="616"/>
      <c r="R256" s="616"/>
      <c r="S256" s="616"/>
      <c r="T256" s="616"/>
      <c r="U256" s="616"/>
      <c r="V256" s="616"/>
      <c r="W256" s="616"/>
      <c r="X256" s="616"/>
      <c r="AC256" s="54"/>
      <c r="AM256" s="34"/>
      <c r="AN256" s="34"/>
    </row>
    <row r="257" spans="1:40" s="24" customFormat="1" ht="12.95" customHeight="1">
      <c r="A257" s="689" t="s">
        <v>1297</v>
      </c>
      <c r="B257" s="689"/>
      <c r="C257" s="689"/>
      <c r="D257" s="689"/>
      <c r="E257" s="689"/>
      <c r="F257" s="689"/>
      <c r="G257" s="689"/>
      <c r="H257" s="689"/>
      <c r="I257" s="689"/>
      <c r="J257" s="689"/>
      <c r="K257" s="689"/>
      <c r="L257" s="689"/>
      <c r="M257" s="689"/>
      <c r="N257" s="689"/>
      <c r="O257" s="689"/>
      <c r="P257" s="689"/>
      <c r="Q257" s="689"/>
      <c r="R257" s="689"/>
      <c r="S257" s="689"/>
      <c r="T257" s="689"/>
      <c r="U257" s="689"/>
      <c r="V257" s="689"/>
      <c r="W257" s="689"/>
      <c r="X257" s="689"/>
      <c r="Y257" s="689"/>
      <c r="Z257" s="689"/>
      <c r="AA257" s="689"/>
      <c r="AB257" s="689"/>
      <c r="AC257" s="689"/>
      <c r="AD257" s="689"/>
      <c r="AE257" s="689"/>
      <c r="AF257" s="689"/>
      <c r="AG257" s="689"/>
      <c r="AH257" s="689"/>
      <c r="AI257" s="689"/>
      <c r="AJ257" s="689"/>
      <c r="AK257" s="689"/>
      <c r="AL257" s="689"/>
      <c r="AM257" s="34"/>
      <c r="AN257" s="34"/>
    </row>
    <row r="258" spans="1:40" s="24" customFormat="1" ht="12.95" customHeight="1">
      <c r="A258" s="689" t="s">
        <v>1298</v>
      </c>
      <c r="B258" s="689"/>
      <c r="C258" s="689"/>
      <c r="D258" s="689"/>
      <c r="E258" s="689"/>
      <c r="F258" s="689"/>
      <c r="G258" s="689"/>
      <c r="H258" s="689"/>
      <c r="I258" s="689"/>
      <c r="J258" s="689"/>
      <c r="K258" s="689"/>
      <c r="L258" s="689"/>
      <c r="M258" s="689"/>
      <c r="N258" s="689"/>
      <c r="O258" s="689"/>
      <c r="P258" s="689"/>
      <c r="Q258" s="689"/>
      <c r="R258" s="689"/>
      <c r="S258" s="689"/>
      <c r="T258" s="689"/>
      <c r="U258" s="689"/>
      <c r="V258" s="689"/>
      <c r="W258" s="689"/>
      <c r="X258" s="689"/>
      <c r="Y258" s="689"/>
      <c r="Z258" s="689"/>
      <c r="AA258" s="689"/>
      <c r="AB258" s="689"/>
      <c r="AC258" s="689"/>
      <c r="AD258" s="689"/>
      <c r="AE258" s="689"/>
      <c r="AF258" s="689"/>
      <c r="AG258" s="689"/>
      <c r="AH258" s="689"/>
      <c r="AI258" s="689"/>
      <c r="AJ258" s="689"/>
      <c r="AK258" s="689"/>
      <c r="AL258" s="689"/>
      <c r="AM258" s="34"/>
      <c r="AN258" s="34"/>
    </row>
    <row r="259" spans="1:40" ht="15.75" customHeight="1">
      <c r="A259" s="5"/>
    </row>
  </sheetData>
  <mergeCells count="2551">
    <mergeCell ref="P251:X251"/>
    <mergeCell ref="D252:G252"/>
    <mergeCell ref="I252:N252"/>
    <mergeCell ref="P252:X252"/>
    <mergeCell ref="D253:G253"/>
    <mergeCell ref="I253:N253"/>
    <mergeCell ref="P255:X255"/>
    <mergeCell ref="P253:X253"/>
    <mergeCell ref="D254:G254"/>
    <mergeCell ref="I254:N254"/>
    <mergeCell ref="P254:X254"/>
    <mergeCell ref="A258:AL258"/>
    <mergeCell ref="D256:G256"/>
    <mergeCell ref="I256:N256"/>
    <mergeCell ref="P256:X256"/>
    <mergeCell ref="A257:AL257"/>
    <mergeCell ref="B242:D242"/>
    <mergeCell ref="E242:G242"/>
    <mergeCell ref="H242:K242"/>
    <mergeCell ref="L242:O242"/>
    <mergeCell ref="A255:C255"/>
    <mergeCell ref="D255:G255"/>
    <mergeCell ref="I255:N255"/>
    <mergeCell ref="A251:C251"/>
    <mergeCell ref="D251:G251"/>
    <mergeCell ref="I251:N251"/>
    <mergeCell ref="A249:B249"/>
    <mergeCell ref="C249:AL249"/>
    <mergeCell ref="A250:B250"/>
    <mergeCell ref="C250:AL250"/>
    <mergeCell ref="B244:AL244"/>
    <mergeCell ref="B245:AL245"/>
    <mergeCell ref="B246:AL246"/>
    <mergeCell ref="B247:AL247"/>
    <mergeCell ref="AC239:AL239"/>
    <mergeCell ref="B239:D239"/>
    <mergeCell ref="E239:G239"/>
    <mergeCell ref="H239:K239"/>
    <mergeCell ref="L239:O239"/>
    <mergeCell ref="C248:AL248"/>
    <mergeCell ref="P242:S242"/>
    <mergeCell ref="T242:W242"/>
    <mergeCell ref="X242:AB242"/>
    <mergeCell ref="AC242:AL242"/>
    <mergeCell ref="E240:G240"/>
    <mergeCell ref="H240:K240"/>
    <mergeCell ref="L240:O240"/>
    <mergeCell ref="P239:S239"/>
    <mergeCell ref="T239:W239"/>
    <mergeCell ref="X239:AB239"/>
    <mergeCell ref="AC241:AL241"/>
    <mergeCell ref="B241:D241"/>
    <mergeCell ref="E241:G241"/>
    <mergeCell ref="H241:K241"/>
    <mergeCell ref="L241:O241"/>
    <mergeCell ref="P240:S240"/>
    <mergeCell ref="T240:W240"/>
    <mergeCell ref="X240:AB240"/>
    <mergeCell ref="AC240:AL240"/>
    <mergeCell ref="B240:D240"/>
    <mergeCell ref="H235:I235"/>
    <mergeCell ref="K235:M235"/>
    <mergeCell ref="N235:P235"/>
    <mergeCell ref="P241:S241"/>
    <mergeCell ref="T241:W241"/>
    <mergeCell ref="X241:AB241"/>
    <mergeCell ref="AC235:AD235"/>
    <mergeCell ref="AE235:AF235"/>
    <mergeCell ref="AG235:AH235"/>
    <mergeCell ref="AI235:AJ235"/>
    <mergeCell ref="Q235:S235"/>
    <mergeCell ref="W235:X235"/>
    <mergeCell ref="Y235:Z235"/>
    <mergeCell ref="AA235:AB235"/>
    <mergeCell ref="AK235:AL235"/>
    <mergeCell ref="A236:X236"/>
    <mergeCell ref="H237:O237"/>
    <mergeCell ref="P237:W237"/>
    <mergeCell ref="A237:A238"/>
    <mergeCell ref="B237:D238"/>
    <mergeCell ref="E237:G238"/>
    <mergeCell ref="X237:AB238"/>
    <mergeCell ref="AC237:AL238"/>
    <mergeCell ref="H238:K238"/>
    <mergeCell ref="L238:O238"/>
    <mergeCell ref="P238:S238"/>
    <mergeCell ref="T238:W238"/>
    <mergeCell ref="E233:G233"/>
    <mergeCell ref="H233:I233"/>
    <mergeCell ref="K233:M233"/>
    <mergeCell ref="N233:P233"/>
    <mergeCell ref="Q233:S233"/>
    <mergeCell ref="W233:X233"/>
    <mergeCell ref="E235:G235"/>
    <mergeCell ref="AI233:AJ233"/>
    <mergeCell ref="AK233:AL233"/>
    <mergeCell ref="E234:G234"/>
    <mergeCell ref="H234:I234"/>
    <mergeCell ref="K234:M234"/>
    <mergeCell ref="N234:P234"/>
    <mergeCell ref="Q234:S234"/>
    <mergeCell ref="W234:X234"/>
    <mergeCell ref="Y234:Z234"/>
    <mergeCell ref="Y233:Z233"/>
    <mergeCell ref="Y231:Z231"/>
    <mergeCell ref="AA231:AB231"/>
    <mergeCell ref="AA234:AB234"/>
    <mergeCell ref="AC234:AD234"/>
    <mergeCell ref="AE234:AF234"/>
    <mergeCell ref="AG234:AH234"/>
    <mergeCell ref="AG233:AH233"/>
    <mergeCell ref="AA233:AB233"/>
    <mergeCell ref="AC233:AD233"/>
    <mergeCell ref="AE233:AF233"/>
    <mergeCell ref="AG231:AH231"/>
    <mergeCell ref="AI231:AJ231"/>
    <mergeCell ref="AI234:AJ234"/>
    <mergeCell ref="AK234:AL234"/>
    <mergeCell ref="E231:G231"/>
    <mergeCell ref="H231:I231"/>
    <mergeCell ref="K231:M231"/>
    <mergeCell ref="N231:P231"/>
    <mergeCell ref="Q231:S231"/>
    <mergeCell ref="W231:X231"/>
    <mergeCell ref="AI232:AJ232"/>
    <mergeCell ref="AK232:AL232"/>
    <mergeCell ref="AK231:AL231"/>
    <mergeCell ref="E232:G232"/>
    <mergeCell ref="H232:I232"/>
    <mergeCell ref="K232:M232"/>
    <mergeCell ref="N232:P232"/>
    <mergeCell ref="Q232:S232"/>
    <mergeCell ref="W232:X232"/>
    <mergeCell ref="Y232:Z232"/>
    <mergeCell ref="E229:G229"/>
    <mergeCell ref="H229:I229"/>
    <mergeCell ref="K229:M229"/>
    <mergeCell ref="N229:P229"/>
    <mergeCell ref="AE232:AF232"/>
    <mergeCell ref="AG232:AH232"/>
    <mergeCell ref="AA232:AB232"/>
    <mergeCell ref="AC232:AD232"/>
    <mergeCell ref="AC231:AD231"/>
    <mergeCell ref="AE231:AF231"/>
    <mergeCell ref="AG229:AH229"/>
    <mergeCell ref="AI229:AJ229"/>
    <mergeCell ref="Q229:S229"/>
    <mergeCell ref="W229:X229"/>
    <mergeCell ref="Y229:Z229"/>
    <mergeCell ref="AA229:AB229"/>
    <mergeCell ref="AI230:AJ230"/>
    <mergeCell ref="AK230:AL230"/>
    <mergeCell ref="AK229:AL229"/>
    <mergeCell ref="E230:G230"/>
    <mergeCell ref="H230:I230"/>
    <mergeCell ref="K230:M230"/>
    <mergeCell ref="N230:P230"/>
    <mergeCell ref="Q230:S230"/>
    <mergeCell ref="W230:X230"/>
    <mergeCell ref="Y230:Z230"/>
    <mergeCell ref="E227:G227"/>
    <mergeCell ref="H227:I227"/>
    <mergeCell ref="K227:M227"/>
    <mergeCell ref="N227:P227"/>
    <mergeCell ref="AE230:AF230"/>
    <mergeCell ref="AG230:AH230"/>
    <mergeCell ref="AA230:AB230"/>
    <mergeCell ref="AC230:AD230"/>
    <mergeCell ref="AC229:AD229"/>
    <mergeCell ref="AE229:AF229"/>
    <mergeCell ref="AG227:AH227"/>
    <mergeCell ref="AI227:AJ227"/>
    <mergeCell ref="Q227:S227"/>
    <mergeCell ref="W227:X227"/>
    <mergeCell ref="Y227:Z227"/>
    <mergeCell ref="AA227:AB227"/>
    <mergeCell ref="AI228:AJ228"/>
    <mergeCell ref="AK228:AL228"/>
    <mergeCell ref="AK227:AL227"/>
    <mergeCell ref="E228:G228"/>
    <mergeCell ref="H228:I228"/>
    <mergeCell ref="K228:M228"/>
    <mergeCell ref="N228:P228"/>
    <mergeCell ref="Q228:S228"/>
    <mergeCell ref="W228:X228"/>
    <mergeCell ref="Y228:Z228"/>
    <mergeCell ref="E225:G225"/>
    <mergeCell ref="H225:I225"/>
    <mergeCell ref="K225:M225"/>
    <mergeCell ref="N225:P225"/>
    <mergeCell ref="AE228:AF228"/>
    <mergeCell ref="AG228:AH228"/>
    <mergeCell ref="AA228:AB228"/>
    <mergeCell ref="AC228:AD228"/>
    <mergeCell ref="AC227:AD227"/>
    <mergeCell ref="AE227:AF227"/>
    <mergeCell ref="AG225:AH225"/>
    <mergeCell ref="AI225:AJ225"/>
    <mergeCell ref="Q225:S225"/>
    <mergeCell ref="W225:X225"/>
    <mergeCell ref="Y225:Z225"/>
    <mergeCell ref="AA225:AB225"/>
    <mergeCell ref="AI226:AJ226"/>
    <mergeCell ref="AK226:AL226"/>
    <mergeCell ref="AK225:AL225"/>
    <mergeCell ref="E226:G226"/>
    <mergeCell ref="H226:I226"/>
    <mergeCell ref="K226:M226"/>
    <mergeCell ref="N226:P226"/>
    <mergeCell ref="Q226:S226"/>
    <mergeCell ref="W226:X226"/>
    <mergeCell ref="Y226:Z226"/>
    <mergeCell ref="E223:G223"/>
    <mergeCell ref="H223:I223"/>
    <mergeCell ref="K223:M223"/>
    <mergeCell ref="N223:P223"/>
    <mergeCell ref="AE226:AF226"/>
    <mergeCell ref="AG226:AH226"/>
    <mergeCell ref="AA226:AB226"/>
    <mergeCell ref="AC226:AD226"/>
    <mergeCell ref="AC225:AD225"/>
    <mergeCell ref="AE225:AF225"/>
    <mergeCell ref="AG223:AH223"/>
    <mergeCell ref="AI223:AJ223"/>
    <mergeCell ref="Q223:S223"/>
    <mergeCell ref="W223:X223"/>
    <mergeCell ref="Y223:Z223"/>
    <mergeCell ref="AA223:AB223"/>
    <mergeCell ref="AI224:AJ224"/>
    <mergeCell ref="AK224:AL224"/>
    <mergeCell ref="AK223:AL223"/>
    <mergeCell ref="E224:G224"/>
    <mergeCell ref="H224:I224"/>
    <mergeCell ref="K224:M224"/>
    <mergeCell ref="N224:P224"/>
    <mergeCell ref="Q224:S224"/>
    <mergeCell ref="W224:X224"/>
    <mergeCell ref="Y224:Z224"/>
    <mergeCell ref="E221:G221"/>
    <mergeCell ref="H221:I221"/>
    <mergeCell ref="K221:M221"/>
    <mergeCell ref="N221:P221"/>
    <mergeCell ref="AE224:AF224"/>
    <mergeCell ref="AG224:AH224"/>
    <mergeCell ref="AA224:AB224"/>
    <mergeCell ref="AC224:AD224"/>
    <mergeCell ref="AC223:AD223"/>
    <mergeCell ref="AE223:AF223"/>
    <mergeCell ref="AG221:AH221"/>
    <mergeCell ref="AI221:AJ221"/>
    <mergeCell ref="Q221:S221"/>
    <mergeCell ref="W221:X221"/>
    <mergeCell ref="Y221:Z221"/>
    <mergeCell ref="AA221:AB221"/>
    <mergeCell ref="AI222:AJ222"/>
    <mergeCell ref="AK222:AL222"/>
    <mergeCell ref="AK221:AL221"/>
    <mergeCell ref="E222:G222"/>
    <mergeCell ref="H222:I222"/>
    <mergeCell ref="K222:M222"/>
    <mergeCell ref="N222:P222"/>
    <mergeCell ref="Q222:S222"/>
    <mergeCell ref="W222:X222"/>
    <mergeCell ref="Y222:Z222"/>
    <mergeCell ref="E218:G218"/>
    <mergeCell ref="H218:I218"/>
    <mergeCell ref="K218:M218"/>
    <mergeCell ref="N218:P218"/>
    <mergeCell ref="AE222:AF222"/>
    <mergeCell ref="AG222:AH222"/>
    <mergeCell ref="AA222:AB222"/>
    <mergeCell ref="AC222:AD222"/>
    <mergeCell ref="AC221:AD221"/>
    <mergeCell ref="AE221:AF221"/>
    <mergeCell ref="AG218:AH218"/>
    <mergeCell ref="AI218:AJ218"/>
    <mergeCell ref="Q218:S218"/>
    <mergeCell ref="W218:X218"/>
    <mergeCell ref="Y218:Z218"/>
    <mergeCell ref="AA218:AB218"/>
    <mergeCell ref="AI220:AJ220"/>
    <mergeCell ref="AK220:AL220"/>
    <mergeCell ref="AK218:AL218"/>
    <mergeCell ref="E220:G220"/>
    <mergeCell ref="H220:I220"/>
    <mergeCell ref="K220:M220"/>
    <mergeCell ref="N220:P220"/>
    <mergeCell ref="Q220:S220"/>
    <mergeCell ref="W220:X220"/>
    <mergeCell ref="Y220:Z220"/>
    <mergeCell ref="E216:G216"/>
    <mergeCell ref="H216:I216"/>
    <mergeCell ref="K216:M216"/>
    <mergeCell ref="N216:P216"/>
    <mergeCell ref="AE220:AF220"/>
    <mergeCell ref="AG220:AH220"/>
    <mergeCell ref="AA220:AB220"/>
    <mergeCell ref="AC220:AD220"/>
    <mergeCell ref="AC218:AD218"/>
    <mergeCell ref="AE218:AF218"/>
    <mergeCell ref="AG216:AH216"/>
    <mergeCell ref="AI216:AJ216"/>
    <mergeCell ref="Q216:S216"/>
    <mergeCell ref="W216:X216"/>
    <mergeCell ref="Y216:Z216"/>
    <mergeCell ref="AA216:AB216"/>
    <mergeCell ref="AI217:AJ217"/>
    <mergeCell ref="AK217:AL217"/>
    <mergeCell ref="AK216:AL216"/>
    <mergeCell ref="E217:G217"/>
    <mergeCell ref="H217:I217"/>
    <mergeCell ref="K217:M217"/>
    <mergeCell ref="N217:P217"/>
    <mergeCell ref="Q217:S217"/>
    <mergeCell ref="W217:X217"/>
    <mergeCell ref="Y217:Z217"/>
    <mergeCell ref="E214:G214"/>
    <mergeCell ref="H214:I214"/>
    <mergeCell ref="K214:M214"/>
    <mergeCell ref="N214:P214"/>
    <mergeCell ref="AE217:AF217"/>
    <mergeCell ref="AG217:AH217"/>
    <mergeCell ref="AA217:AB217"/>
    <mergeCell ref="AC217:AD217"/>
    <mergeCell ref="AC216:AD216"/>
    <mergeCell ref="AE216:AF216"/>
    <mergeCell ref="AG214:AH214"/>
    <mergeCell ref="AI214:AJ214"/>
    <mergeCell ref="Q214:S214"/>
    <mergeCell ref="W214:X214"/>
    <mergeCell ref="Y214:Z214"/>
    <mergeCell ref="AA214:AB214"/>
    <mergeCell ref="AI215:AJ215"/>
    <mergeCell ref="AK215:AL215"/>
    <mergeCell ref="AK214:AL214"/>
    <mergeCell ref="E215:G215"/>
    <mergeCell ref="H215:I215"/>
    <mergeCell ref="K215:M215"/>
    <mergeCell ref="N215:P215"/>
    <mergeCell ref="Q215:S215"/>
    <mergeCell ref="W215:X215"/>
    <mergeCell ref="Y215:Z215"/>
    <mergeCell ref="E212:G212"/>
    <mergeCell ref="H212:I212"/>
    <mergeCell ref="K212:M212"/>
    <mergeCell ref="N212:P212"/>
    <mergeCell ref="AE215:AF215"/>
    <mergeCell ref="AG215:AH215"/>
    <mergeCell ref="AA215:AB215"/>
    <mergeCell ref="AC215:AD215"/>
    <mergeCell ref="AC214:AD214"/>
    <mergeCell ref="AE214:AF214"/>
    <mergeCell ref="AG212:AH212"/>
    <mergeCell ref="AI212:AJ212"/>
    <mergeCell ref="Q212:S212"/>
    <mergeCell ref="W212:X212"/>
    <mergeCell ref="Y212:Z212"/>
    <mergeCell ref="AA212:AB212"/>
    <mergeCell ref="AI213:AJ213"/>
    <mergeCell ref="AK213:AL213"/>
    <mergeCell ref="AK212:AL212"/>
    <mergeCell ref="E213:G213"/>
    <mergeCell ref="H213:I213"/>
    <mergeCell ref="K213:M213"/>
    <mergeCell ref="N213:P213"/>
    <mergeCell ref="Q213:S213"/>
    <mergeCell ref="W213:X213"/>
    <mergeCell ref="Y213:Z213"/>
    <mergeCell ref="E208:G208"/>
    <mergeCell ref="H208:I208"/>
    <mergeCell ref="K208:M208"/>
    <mergeCell ref="N208:P208"/>
    <mergeCell ref="AE213:AF213"/>
    <mergeCell ref="AG213:AH213"/>
    <mergeCell ref="AA213:AB213"/>
    <mergeCell ref="AC213:AD213"/>
    <mergeCell ref="AC212:AD212"/>
    <mergeCell ref="AE212:AF212"/>
    <mergeCell ref="AG208:AH208"/>
    <mergeCell ref="AI208:AJ208"/>
    <mergeCell ref="Q208:S208"/>
    <mergeCell ref="W208:X208"/>
    <mergeCell ref="Y208:Z208"/>
    <mergeCell ref="AA208:AB208"/>
    <mergeCell ref="AI210:AJ210"/>
    <mergeCell ref="AK210:AL210"/>
    <mergeCell ref="AK208:AL208"/>
    <mergeCell ref="E210:G210"/>
    <mergeCell ref="H210:I210"/>
    <mergeCell ref="K210:M210"/>
    <mergeCell ref="N210:P210"/>
    <mergeCell ref="Q210:S210"/>
    <mergeCell ref="W210:X210"/>
    <mergeCell ref="Y210:Z210"/>
    <mergeCell ref="E204:G204"/>
    <mergeCell ref="H204:I204"/>
    <mergeCell ref="K204:M204"/>
    <mergeCell ref="N204:P204"/>
    <mergeCell ref="AE210:AF210"/>
    <mergeCell ref="AG210:AH210"/>
    <mergeCell ref="AA210:AB210"/>
    <mergeCell ref="AC210:AD210"/>
    <mergeCell ref="AC208:AD208"/>
    <mergeCell ref="AE208:AF208"/>
    <mergeCell ref="AG204:AH204"/>
    <mergeCell ref="AI204:AJ204"/>
    <mergeCell ref="Q204:S204"/>
    <mergeCell ref="W204:X204"/>
    <mergeCell ref="Y204:Z204"/>
    <mergeCell ref="AA204:AB204"/>
    <mergeCell ref="AI205:AJ205"/>
    <mergeCell ref="AK205:AL205"/>
    <mergeCell ref="AK204:AL204"/>
    <mergeCell ref="E205:G205"/>
    <mergeCell ref="H205:I205"/>
    <mergeCell ref="K205:M205"/>
    <mergeCell ref="N205:P205"/>
    <mergeCell ref="Q205:S205"/>
    <mergeCell ref="W205:X205"/>
    <mergeCell ref="Y205:Z205"/>
    <mergeCell ref="E201:G201"/>
    <mergeCell ref="H201:I201"/>
    <mergeCell ref="K201:M201"/>
    <mergeCell ref="N201:P201"/>
    <mergeCell ref="AE205:AF205"/>
    <mergeCell ref="AG205:AH205"/>
    <mergeCell ref="AA205:AB205"/>
    <mergeCell ref="AC205:AD205"/>
    <mergeCell ref="AC204:AD204"/>
    <mergeCell ref="AE204:AF204"/>
    <mergeCell ref="AG201:AH201"/>
    <mergeCell ref="AI201:AJ201"/>
    <mergeCell ref="Q201:S201"/>
    <mergeCell ref="W201:X201"/>
    <mergeCell ref="Y201:Z201"/>
    <mergeCell ref="AA201:AB201"/>
    <mergeCell ref="AI202:AJ202"/>
    <mergeCell ref="AK202:AL202"/>
    <mergeCell ref="AK201:AL201"/>
    <mergeCell ref="E202:G202"/>
    <mergeCell ref="H202:I202"/>
    <mergeCell ref="K202:M202"/>
    <mergeCell ref="N202:P202"/>
    <mergeCell ref="Q202:S202"/>
    <mergeCell ref="W202:X202"/>
    <mergeCell ref="Y202:Z202"/>
    <mergeCell ref="E197:G197"/>
    <mergeCell ref="H197:I197"/>
    <mergeCell ref="K197:M197"/>
    <mergeCell ref="N197:P197"/>
    <mergeCell ref="AE202:AF202"/>
    <mergeCell ref="AG202:AH202"/>
    <mergeCell ref="AA202:AB202"/>
    <mergeCell ref="AC202:AD202"/>
    <mergeCell ref="AC201:AD201"/>
    <mergeCell ref="AE201:AF201"/>
    <mergeCell ref="AG197:AH197"/>
    <mergeCell ref="AI197:AJ197"/>
    <mergeCell ref="Q197:S197"/>
    <mergeCell ref="W197:X197"/>
    <mergeCell ref="Y197:Z197"/>
    <mergeCell ref="AA197:AB197"/>
    <mergeCell ref="AI199:AJ199"/>
    <mergeCell ref="AK199:AL199"/>
    <mergeCell ref="AK197:AL197"/>
    <mergeCell ref="E199:G199"/>
    <mergeCell ref="H199:I199"/>
    <mergeCell ref="K199:M199"/>
    <mergeCell ref="N199:P199"/>
    <mergeCell ref="Q199:S199"/>
    <mergeCell ref="W199:X199"/>
    <mergeCell ref="Y199:Z199"/>
    <mergeCell ref="E193:G193"/>
    <mergeCell ref="H193:I193"/>
    <mergeCell ref="K193:M193"/>
    <mergeCell ref="N193:P193"/>
    <mergeCell ref="AE199:AF199"/>
    <mergeCell ref="AG199:AH199"/>
    <mergeCell ref="AA199:AB199"/>
    <mergeCell ref="AC199:AD199"/>
    <mergeCell ref="AC197:AD197"/>
    <mergeCell ref="AE197:AF197"/>
    <mergeCell ref="AG193:AH193"/>
    <mergeCell ref="AI193:AJ193"/>
    <mergeCell ref="Q193:S193"/>
    <mergeCell ref="W193:X193"/>
    <mergeCell ref="Y193:Z193"/>
    <mergeCell ref="AA193:AB193"/>
    <mergeCell ref="AI194:AJ194"/>
    <mergeCell ref="AK194:AL194"/>
    <mergeCell ref="AK193:AL193"/>
    <mergeCell ref="E194:G194"/>
    <mergeCell ref="H194:I194"/>
    <mergeCell ref="K194:M194"/>
    <mergeCell ref="N194:P194"/>
    <mergeCell ref="Q194:S194"/>
    <mergeCell ref="W194:X194"/>
    <mergeCell ref="Y194:Z194"/>
    <mergeCell ref="E191:G191"/>
    <mergeCell ref="H191:I191"/>
    <mergeCell ref="K191:M191"/>
    <mergeCell ref="N191:P191"/>
    <mergeCell ref="AE194:AF194"/>
    <mergeCell ref="AG194:AH194"/>
    <mergeCell ref="AA194:AB194"/>
    <mergeCell ref="AC194:AD194"/>
    <mergeCell ref="AC193:AD193"/>
    <mergeCell ref="AE193:AF193"/>
    <mergeCell ref="AG191:AH191"/>
    <mergeCell ref="AI191:AJ191"/>
    <mergeCell ref="Q191:S191"/>
    <mergeCell ref="W191:X191"/>
    <mergeCell ref="Y191:Z191"/>
    <mergeCell ref="AA191:AB191"/>
    <mergeCell ref="AI192:AJ192"/>
    <mergeCell ref="AK192:AL192"/>
    <mergeCell ref="AK191:AL191"/>
    <mergeCell ref="E192:G192"/>
    <mergeCell ref="H192:I192"/>
    <mergeCell ref="K192:M192"/>
    <mergeCell ref="N192:P192"/>
    <mergeCell ref="Q192:S192"/>
    <mergeCell ref="W192:X192"/>
    <mergeCell ref="Y192:Z192"/>
    <mergeCell ref="E189:G189"/>
    <mergeCell ref="H189:I189"/>
    <mergeCell ref="K189:M189"/>
    <mergeCell ref="N189:P189"/>
    <mergeCell ref="AE192:AF192"/>
    <mergeCell ref="AG192:AH192"/>
    <mergeCell ref="AA192:AB192"/>
    <mergeCell ref="AC192:AD192"/>
    <mergeCell ref="AC191:AD191"/>
    <mergeCell ref="AE191:AF191"/>
    <mergeCell ref="AG189:AH189"/>
    <mergeCell ref="AI189:AJ189"/>
    <mergeCell ref="Q189:S189"/>
    <mergeCell ref="W189:X189"/>
    <mergeCell ref="Y189:Z189"/>
    <mergeCell ref="AA189:AB189"/>
    <mergeCell ref="AI190:AJ190"/>
    <mergeCell ref="AK190:AL190"/>
    <mergeCell ref="AK189:AL189"/>
    <mergeCell ref="E190:G190"/>
    <mergeCell ref="H190:I190"/>
    <mergeCell ref="K190:M190"/>
    <mergeCell ref="N190:P190"/>
    <mergeCell ref="Q190:S190"/>
    <mergeCell ref="W190:X190"/>
    <mergeCell ref="Y190:Z190"/>
    <mergeCell ref="E187:G187"/>
    <mergeCell ref="H187:I187"/>
    <mergeCell ref="K187:M187"/>
    <mergeCell ref="N187:P187"/>
    <mergeCell ref="AE190:AF190"/>
    <mergeCell ref="AG190:AH190"/>
    <mergeCell ref="AA190:AB190"/>
    <mergeCell ref="AC190:AD190"/>
    <mergeCell ref="AC189:AD189"/>
    <mergeCell ref="AE189:AF189"/>
    <mergeCell ref="AG187:AH187"/>
    <mergeCell ref="AI187:AJ187"/>
    <mergeCell ref="Q187:S187"/>
    <mergeCell ref="W187:X187"/>
    <mergeCell ref="Y187:Z187"/>
    <mergeCell ref="AA187:AB187"/>
    <mergeCell ref="AI188:AJ188"/>
    <mergeCell ref="AK188:AL188"/>
    <mergeCell ref="AK187:AL187"/>
    <mergeCell ref="E188:G188"/>
    <mergeCell ref="H188:I188"/>
    <mergeCell ref="K188:M188"/>
    <mergeCell ref="N188:P188"/>
    <mergeCell ref="Q188:S188"/>
    <mergeCell ref="W188:X188"/>
    <mergeCell ref="Y188:Z188"/>
    <mergeCell ref="E185:G185"/>
    <mergeCell ref="H185:I185"/>
    <mergeCell ref="K185:M185"/>
    <mergeCell ref="N185:P185"/>
    <mergeCell ref="AE188:AF188"/>
    <mergeCell ref="AG188:AH188"/>
    <mergeCell ref="AA188:AB188"/>
    <mergeCell ref="AC188:AD188"/>
    <mergeCell ref="AC187:AD187"/>
    <mergeCell ref="AE187:AF187"/>
    <mergeCell ref="AG185:AH185"/>
    <mergeCell ref="AI185:AJ185"/>
    <mergeCell ref="Q185:S185"/>
    <mergeCell ref="W185:X185"/>
    <mergeCell ref="Y185:Z185"/>
    <mergeCell ref="AA185:AB185"/>
    <mergeCell ref="AI186:AJ186"/>
    <mergeCell ref="AK186:AL186"/>
    <mergeCell ref="AK185:AL185"/>
    <mergeCell ref="E186:G186"/>
    <mergeCell ref="H186:I186"/>
    <mergeCell ref="K186:M186"/>
    <mergeCell ref="N186:P186"/>
    <mergeCell ref="Q186:S186"/>
    <mergeCell ref="W186:X186"/>
    <mergeCell ref="Y186:Z186"/>
    <mergeCell ref="E183:G183"/>
    <mergeCell ref="H183:I183"/>
    <mergeCell ref="K183:M183"/>
    <mergeCell ref="N183:P183"/>
    <mergeCell ref="AE186:AF186"/>
    <mergeCell ref="AG186:AH186"/>
    <mergeCell ref="AA186:AB186"/>
    <mergeCell ref="AC186:AD186"/>
    <mergeCell ref="AC185:AD185"/>
    <mergeCell ref="AE185:AF185"/>
    <mergeCell ref="AG183:AH183"/>
    <mergeCell ref="AI183:AJ183"/>
    <mergeCell ref="Q183:S183"/>
    <mergeCell ref="W183:X183"/>
    <mergeCell ref="Y183:Z183"/>
    <mergeCell ref="AA183:AB183"/>
    <mergeCell ref="AI184:AJ184"/>
    <mergeCell ref="AK184:AL184"/>
    <mergeCell ref="AK183:AL183"/>
    <mergeCell ref="E184:G184"/>
    <mergeCell ref="H184:I184"/>
    <mergeCell ref="K184:M184"/>
    <mergeCell ref="N184:P184"/>
    <mergeCell ref="Q184:S184"/>
    <mergeCell ref="W184:X184"/>
    <mergeCell ref="Y184:Z184"/>
    <mergeCell ref="E181:G181"/>
    <mergeCell ref="H181:I181"/>
    <mergeCell ref="K181:M181"/>
    <mergeCell ref="N181:P181"/>
    <mergeCell ref="AE184:AF184"/>
    <mergeCell ref="AG184:AH184"/>
    <mergeCell ref="AA184:AB184"/>
    <mergeCell ref="AC184:AD184"/>
    <mergeCell ref="AC183:AD183"/>
    <mergeCell ref="AE183:AF183"/>
    <mergeCell ref="AG181:AH181"/>
    <mergeCell ref="AI181:AJ181"/>
    <mergeCell ref="Q181:S181"/>
    <mergeCell ref="W181:X181"/>
    <mergeCell ref="Y181:Z181"/>
    <mergeCell ref="AA181:AB181"/>
    <mergeCell ref="AI182:AJ182"/>
    <mergeCell ref="AK182:AL182"/>
    <mergeCell ref="AK181:AL181"/>
    <mergeCell ref="E182:G182"/>
    <mergeCell ref="H182:I182"/>
    <mergeCell ref="K182:M182"/>
    <mergeCell ref="N182:P182"/>
    <mergeCell ref="Q182:S182"/>
    <mergeCell ref="W182:X182"/>
    <mergeCell ref="Y182:Z182"/>
    <mergeCell ref="E179:G179"/>
    <mergeCell ref="H179:I179"/>
    <mergeCell ref="K179:M179"/>
    <mergeCell ref="N179:P179"/>
    <mergeCell ref="AE182:AF182"/>
    <mergeCell ref="AG182:AH182"/>
    <mergeCell ref="AA182:AB182"/>
    <mergeCell ref="AC182:AD182"/>
    <mergeCell ref="AC181:AD181"/>
    <mergeCell ref="AE181:AF181"/>
    <mergeCell ref="AG179:AH179"/>
    <mergeCell ref="AI179:AJ179"/>
    <mergeCell ref="Q179:S179"/>
    <mergeCell ref="W179:X179"/>
    <mergeCell ref="Y179:Z179"/>
    <mergeCell ref="AA179:AB179"/>
    <mergeCell ref="AI180:AJ180"/>
    <mergeCell ref="AK180:AL180"/>
    <mergeCell ref="AK179:AL179"/>
    <mergeCell ref="E180:G180"/>
    <mergeCell ref="H180:I180"/>
    <mergeCell ref="K180:M180"/>
    <mergeCell ref="N180:P180"/>
    <mergeCell ref="Q180:S180"/>
    <mergeCell ref="W180:X180"/>
    <mergeCell ref="Y180:Z180"/>
    <mergeCell ref="E177:G177"/>
    <mergeCell ref="H177:I177"/>
    <mergeCell ref="K177:M177"/>
    <mergeCell ref="N177:P177"/>
    <mergeCell ref="AE180:AF180"/>
    <mergeCell ref="AG180:AH180"/>
    <mergeCell ref="AA180:AB180"/>
    <mergeCell ref="AC180:AD180"/>
    <mergeCell ref="AC179:AD179"/>
    <mergeCell ref="AE179:AF179"/>
    <mergeCell ref="AG177:AH177"/>
    <mergeCell ref="AI177:AJ177"/>
    <mergeCell ref="Q177:S177"/>
    <mergeCell ref="W177:X177"/>
    <mergeCell ref="Y177:Z177"/>
    <mergeCell ref="AA177:AB177"/>
    <mergeCell ref="AI178:AJ178"/>
    <mergeCell ref="AK178:AL178"/>
    <mergeCell ref="AK177:AL177"/>
    <mergeCell ref="E178:G178"/>
    <mergeCell ref="H178:I178"/>
    <mergeCell ref="K178:M178"/>
    <mergeCell ref="N178:P178"/>
    <mergeCell ref="Q178:S178"/>
    <mergeCell ref="W178:X178"/>
    <mergeCell ref="Y178:Z178"/>
    <mergeCell ref="E175:G175"/>
    <mergeCell ref="H175:I175"/>
    <mergeCell ref="K175:M175"/>
    <mergeCell ref="N175:P175"/>
    <mergeCell ref="AE178:AF178"/>
    <mergeCell ref="AG178:AH178"/>
    <mergeCell ref="AA178:AB178"/>
    <mergeCell ref="AC178:AD178"/>
    <mergeCell ref="AC177:AD177"/>
    <mergeCell ref="AE177:AF177"/>
    <mergeCell ref="AG175:AH175"/>
    <mergeCell ref="AI175:AJ175"/>
    <mergeCell ref="Q175:S175"/>
    <mergeCell ref="W175:X175"/>
    <mergeCell ref="Y175:Z175"/>
    <mergeCell ref="AA175:AB175"/>
    <mergeCell ref="AI176:AJ176"/>
    <mergeCell ref="AK176:AL176"/>
    <mergeCell ref="AK175:AL175"/>
    <mergeCell ref="E176:G176"/>
    <mergeCell ref="H176:I176"/>
    <mergeCell ref="K176:M176"/>
    <mergeCell ref="N176:P176"/>
    <mergeCell ref="Q176:S176"/>
    <mergeCell ref="W176:X176"/>
    <mergeCell ref="Y176:Z176"/>
    <mergeCell ref="E173:G173"/>
    <mergeCell ref="H173:I173"/>
    <mergeCell ref="K173:M173"/>
    <mergeCell ref="N173:P173"/>
    <mergeCell ref="AE176:AF176"/>
    <mergeCell ref="AG176:AH176"/>
    <mergeCell ref="AA176:AB176"/>
    <mergeCell ref="AC176:AD176"/>
    <mergeCell ref="AC175:AD175"/>
    <mergeCell ref="AE175:AF175"/>
    <mergeCell ref="AG173:AH173"/>
    <mergeCell ref="AI173:AJ173"/>
    <mergeCell ref="Q173:S173"/>
    <mergeCell ref="W173:X173"/>
    <mergeCell ref="Y173:Z173"/>
    <mergeCell ref="AA173:AB173"/>
    <mergeCell ref="AI174:AJ174"/>
    <mergeCell ref="AK174:AL174"/>
    <mergeCell ref="AK173:AL173"/>
    <mergeCell ref="E174:G174"/>
    <mergeCell ref="H174:I174"/>
    <mergeCell ref="K174:M174"/>
    <mergeCell ref="N174:P174"/>
    <mergeCell ref="Q174:S174"/>
    <mergeCell ref="W174:X174"/>
    <mergeCell ref="Y174:Z174"/>
    <mergeCell ref="E171:G171"/>
    <mergeCell ref="H171:I171"/>
    <mergeCell ref="K171:M171"/>
    <mergeCell ref="N171:P171"/>
    <mergeCell ref="AE174:AF174"/>
    <mergeCell ref="AG174:AH174"/>
    <mergeCell ref="AA174:AB174"/>
    <mergeCell ref="AC174:AD174"/>
    <mergeCell ref="AC173:AD173"/>
    <mergeCell ref="AE173:AF173"/>
    <mergeCell ref="AG171:AH171"/>
    <mergeCell ref="AI171:AJ171"/>
    <mergeCell ref="Q171:S171"/>
    <mergeCell ref="W171:X171"/>
    <mergeCell ref="Y171:Z171"/>
    <mergeCell ref="AA171:AB171"/>
    <mergeCell ref="AI172:AJ172"/>
    <mergeCell ref="AK172:AL172"/>
    <mergeCell ref="AK171:AL171"/>
    <mergeCell ref="E172:G172"/>
    <mergeCell ref="H172:I172"/>
    <mergeCell ref="K172:M172"/>
    <mergeCell ref="N172:P172"/>
    <mergeCell ref="Q172:S172"/>
    <mergeCell ref="W172:X172"/>
    <mergeCell ref="Y172:Z172"/>
    <mergeCell ref="E169:G169"/>
    <mergeCell ref="H169:I169"/>
    <mergeCell ref="K169:M169"/>
    <mergeCell ref="N169:P169"/>
    <mergeCell ref="AE172:AF172"/>
    <mergeCell ref="AG172:AH172"/>
    <mergeCell ref="AA172:AB172"/>
    <mergeCell ref="AC172:AD172"/>
    <mergeCell ref="AC171:AD171"/>
    <mergeCell ref="AE171:AF171"/>
    <mergeCell ref="AG169:AH169"/>
    <mergeCell ref="AI169:AJ169"/>
    <mergeCell ref="Q169:S169"/>
    <mergeCell ref="W169:X169"/>
    <mergeCell ref="Y169:Z169"/>
    <mergeCell ref="AA169:AB169"/>
    <mergeCell ref="AI170:AJ170"/>
    <mergeCell ref="AK170:AL170"/>
    <mergeCell ref="AK169:AL169"/>
    <mergeCell ref="E170:G170"/>
    <mergeCell ref="H170:I170"/>
    <mergeCell ref="K170:M170"/>
    <mergeCell ref="N170:P170"/>
    <mergeCell ref="Q170:S170"/>
    <mergeCell ref="W170:X170"/>
    <mergeCell ref="Y170:Z170"/>
    <mergeCell ref="E167:G167"/>
    <mergeCell ref="H167:I167"/>
    <mergeCell ref="K167:M167"/>
    <mergeCell ref="N167:P167"/>
    <mergeCell ref="AE170:AF170"/>
    <mergeCell ref="AG170:AH170"/>
    <mergeCell ref="AA170:AB170"/>
    <mergeCell ref="AC170:AD170"/>
    <mergeCell ref="AC169:AD169"/>
    <mergeCell ref="AE169:AF169"/>
    <mergeCell ref="AG167:AH167"/>
    <mergeCell ref="AI167:AJ167"/>
    <mergeCell ref="Q167:S167"/>
    <mergeCell ref="W167:X167"/>
    <mergeCell ref="Y167:Z167"/>
    <mergeCell ref="AA167:AB167"/>
    <mergeCell ref="AI168:AJ168"/>
    <mergeCell ref="AK168:AL168"/>
    <mergeCell ref="AK167:AL167"/>
    <mergeCell ref="E168:G168"/>
    <mergeCell ref="H168:I168"/>
    <mergeCell ref="K168:M168"/>
    <mergeCell ref="N168:P168"/>
    <mergeCell ref="Q168:S168"/>
    <mergeCell ref="W168:X168"/>
    <mergeCell ref="Y168:Z168"/>
    <mergeCell ref="E165:G165"/>
    <mergeCell ref="H165:I165"/>
    <mergeCell ref="K165:M165"/>
    <mergeCell ref="N165:P165"/>
    <mergeCell ref="AE168:AF168"/>
    <mergeCell ref="AG168:AH168"/>
    <mergeCell ref="AA168:AB168"/>
    <mergeCell ref="AC168:AD168"/>
    <mergeCell ref="AC167:AD167"/>
    <mergeCell ref="AE167:AF167"/>
    <mergeCell ref="AG165:AH165"/>
    <mergeCell ref="AI165:AJ165"/>
    <mergeCell ref="Q165:S165"/>
    <mergeCell ref="W165:X165"/>
    <mergeCell ref="Y165:Z165"/>
    <mergeCell ref="AA165:AB165"/>
    <mergeCell ref="AI166:AJ166"/>
    <mergeCell ref="AK166:AL166"/>
    <mergeCell ref="AK165:AL165"/>
    <mergeCell ref="E166:G166"/>
    <mergeCell ref="H166:I166"/>
    <mergeCell ref="K166:M166"/>
    <mergeCell ref="N166:P166"/>
    <mergeCell ref="Q166:S166"/>
    <mergeCell ref="W166:X166"/>
    <mergeCell ref="Y166:Z166"/>
    <mergeCell ref="E163:G163"/>
    <mergeCell ref="H163:I163"/>
    <mergeCell ref="K163:M163"/>
    <mergeCell ref="N163:P163"/>
    <mergeCell ref="AE166:AF166"/>
    <mergeCell ref="AG166:AH166"/>
    <mergeCell ref="AA166:AB166"/>
    <mergeCell ref="AC166:AD166"/>
    <mergeCell ref="AC165:AD165"/>
    <mergeCell ref="AE165:AF165"/>
    <mergeCell ref="AG163:AH163"/>
    <mergeCell ref="AI163:AJ163"/>
    <mergeCell ref="Q163:S163"/>
    <mergeCell ref="W163:X163"/>
    <mergeCell ref="Y163:Z163"/>
    <mergeCell ref="AA163:AB163"/>
    <mergeCell ref="AI164:AJ164"/>
    <mergeCell ref="AK164:AL164"/>
    <mergeCell ref="AK163:AL163"/>
    <mergeCell ref="E164:G164"/>
    <mergeCell ref="H164:I164"/>
    <mergeCell ref="K164:M164"/>
    <mergeCell ref="N164:P164"/>
    <mergeCell ref="Q164:S164"/>
    <mergeCell ref="W164:X164"/>
    <mergeCell ref="Y164:Z164"/>
    <mergeCell ref="E161:G161"/>
    <mergeCell ref="H161:I161"/>
    <mergeCell ref="K161:M161"/>
    <mergeCell ref="N161:P161"/>
    <mergeCell ref="AE164:AF164"/>
    <mergeCell ref="AG164:AH164"/>
    <mergeCell ref="AA164:AB164"/>
    <mergeCell ref="AC164:AD164"/>
    <mergeCell ref="AC163:AD163"/>
    <mergeCell ref="AE163:AF163"/>
    <mergeCell ref="AG161:AH161"/>
    <mergeCell ref="AI161:AJ161"/>
    <mergeCell ref="Q161:S161"/>
    <mergeCell ref="W161:X161"/>
    <mergeCell ref="Y161:Z161"/>
    <mergeCell ref="AA161:AB161"/>
    <mergeCell ref="AI162:AJ162"/>
    <mergeCell ref="AK162:AL162"/>
    <mergeCell ref="AK161:AL161"/>
    <mergeCell ref="E162:G162"/>
    <mergeCell ref="H162:I162"/>
    <mergeCell ref="K162:M162"/>
    <mergeCell ref="N162:P162"/>
    <mergeCell ref="Q162:S162"/>
    <mergeCell ref="W162:X162"/>
    <mergeCell ref="Y162:Z162"/>
    <mergeCell ref="E159:G159"/>
    <mergeCell ref="H159:I159"/>
    <mergeCell ref="K159:M159"/>
    <mergeCell ref="N159:P159"/>
    <mergeCell ref="AE162:AF162"/>
    <mergeCell ref="AG162:AH162"/>
    <mergeCell ref="AA162:AB162"/>
    <mergeCell ref="AC162:AD162"/>
    <mergeCell ref="AC161:AD161"/>
    <mergeCell ref="AE161:AF161"/>
    <mergeCell ref="AG159:AH159"/>
    <mergeCell ref="AI159:AJ159"/>
    <mergeCell ref="Q159:S159"/>
    <mergeCell ref="W159:X159"/>
    <mergeCell ref="Y159:Z159"/>
    <mergeCell ref="AA159:AB159"/>
    <mergeCell ref="AI160:AJ160"/>
    <mergeCell ref="AK160:AL160"/>
    <mergeCell ref="AK159:AL159"/>
    <mergeCell ref="E160:G160"/>
    <mergeCell ref="H160:I160"/>
    <mergeCell ref="K160:M160"/>
    <mergeCell ref="N160:P160"/>
    <mergeCell ref="Q160:S160"/>
    <mergeCell ref="W160:X160"/>
    <mergeCell ref="Y160:Z160"/>
    <mergeCell ref="E157:G157"/>
    <mergeCell ref="H157:I157"/>
    <mergeCell ref="K157:M157"/>
    <mergeCell ref="N157:P157"/>
    <mergeCell ref="AE160:AF160"/>
    <mergeCell ref="AG160:AH160"/>
    <mergeCell ref="AA160:AB160"/>
    <mergeCell ref="AC160:AD160"/>
    <mergeCell ref="AC159:AD159"/>
    <mergeCell ref="AE159:AF159"/>
    <mergeCell ref="AG157:AH157"/>
    <mergeCell ref="AI157:AJ157"/>
    <mergeCell ref="Q157:S157"/>
    <mergeCell ref="W157:X157"/>
    <mergeCell ref="Y157:Z157"/>
    <mergeCell ref="AA157:AB157"/>
    <mergeCell ref="AI158:AJ158"/>
    <mergeCell ref="AK158:AL158"/>
    <mergeCell ref="AK157:AL157"/>
    <mergeCell ref="E158:G158"/>
    <mergeCell ref="H158:I158"/>
    <mergeCell ref="K158:M158"/>
    <mergeCell ref="N158:P158"/>
    <mergeCell ref="Q158:S158"/>
    <mergeCell ref="W158:X158"/>
    <mergeCell ref="Y158:Z158"/>
    <mergeCell ref="E155:G155"/>
    <mergeCell ref="H155:I155"/>
    <mergeCell ref="K155:M155"/>
    <mergeCell ref="N155:P155"/>
    <mergeCell ref="AE158:AF158"/>
    <mergeCell ref="AG158:AH158"/>
    <mergeCell ref="AA158:AB158"/>
    <mergeCell ref="AC158:AD158"/>
    <mergeCell ref="AC157:AD157"/>
    <mergeCell ref="AE157:AF157"/>
    <mergeCell ref="AG155:AH155"/>
    <mergeCell ref="AI155:AJ155"/>
    <mergeCell ref="Q155:S155"/>
    <mergeCell ref="W155:X155"/>
    <mergeCell ref="Y155:Z155"/>
    <mergeCell ref="AA155:AB155"/>
    <mergeCell ref="AI156:AJ156"/>
    <mergeCell ref="AK156:AL156"/>
    <mergeCell ref="AK155:AL155"/>
    <mergeCell ref="E156:G156"/>
    <mergeCell ref="H156:I156"/>
    <mergeCell ref="K156:M156"/>
    <mergeCell ref="N156:P156"/>
    <mergeCell ref="Q156:S156"/>
    <mergeCell ref="W156:X156"/>
    <mergeCell ref="Y156:Z156"/>
    <mergeCell ref="E152:G152"/>
    <mergeCell ref="H152:I152"/>
    <mergeCell ref="K152:M152"/>
    <mergeCell ref="N152:P152"/>
    <mergeCell ref="AE156:AF156"/>
    <mergeCell ref="AG156:AH156"/>
    <mergeCell ref="AA156:AB156"/>
    <mergeCell ref="AC156:AD156"/>
    <mergeCell ref="AC155:AD155"/>
    <mergeCell ref="AE155:AF155"/>
    <mergeCell ref="AG152:AH152"/>
    <mergeCell ref="AI152:AJ152"/>
    <mergeCell ref="Q152:S152"/>
    <mergeCell ref="W152:X152"/>
    <mergeCell ref="Y152:Z152"/>
    <mergeCell ref="AA152:AB152"/>
    <mergeCell ref="AI153:AJ153"/>
    <mergeCell ref="AK153:AL153"/>
    <mergeCell ref="AK152:AL152"/>
    <mergeCell ref="E153:G153"/>
    <mergeCell ref="H153:I153"/>
    <mergeCell ref="K153:M153"/>
    <mergeCell ref="N153:P153"/>
    <mergeCell ref="Q153:S153"/>
    <mergeCell ref="W153:X153"/>
    <mergeCell ref="Y153:Z153"/>
    <mergeCell ref="E150:G150"/>
    <mergeCell ref="H150:I150"/>
    <mergeCell ref="K150:M150"/>
    <mergeCell ref="N150:P150"/>
    <mergeCell ref="AE153:AF153"/>
    <mergeCell ref="AG153:AH153"/>
    <mergeCell ref="AA153:AB153"/>
    <mergeCell ref="AC153:AD153"/>
    <mergeCell ref="AC152:AD152"/>
    <mergeCell ref="AE152:AF152"/>
    <mergeCell ref="AG150:AH150"/>
    <mergeCell ref="AI150:AJ150"/>
    <mergeCell ref="Q150:S150"/>
    <mergeCell ref="W150:X150"/>
    <mergeCell ref="Y150:Z150"/>
    <mergeCell ref="AA150:AB150"/>
    <mergeCell ref="AI151:AJ151"/>
    <mergeCell ref="AK151:AL151"/>
    <mergeCell ref="AK150:AL150"/>
    <mergeCell ref="E151:G151"/>
    <mergeCell ref="H151:I151"/>
    <mergeCell ref="K151:M151"/>
    <mergeCell ref="N151:P151"/>
    <mergeCell ref="Q151:S151"/>
    <mergeCell ref="W151:X151"/>
    <mergeCell ref="Y151:Z151"/>
    <mergeCell ref="E148:G148"/>
    <mergeCell ref="H148:I148"/>
    <mergeCell ref="K148:M148"/>
    <mergeCell ref="N148:P148"/>
    <mergeCell ref="AE151:AF151"/>
    <mergeCell ref="AG151:AH151"/>
    <mergeCell ref="AA151:AB151"/>
    <mergeCell ref="AC151:AD151"/>
    <mergeCell ref="AC150:AD150"/>
    <mergeCell ref="AE150:AF150"/>
    <mergeCell ref="AG148:AH148"/>
    <mergeCell ref="AI148:AJ148"/>
    <mergeCell ref="Q148:S148"/>
    <mergeCell ref="W148:X148"/>
    <mergeCell ref="Y148:Z148"/>
    <mergeCell ref="AA148:AB148"/>
    <mergeCell ref="AI149:AJ149"/>
    <mergeCell ref="AK149:AL149"/>
    <mergeCell ref="AK148:AL148"/>
    <mergeCell ref="E149:G149"/>
    <mergeCell ref="H149:I149"/>
    <mergeCell ref="K149:M149"/>
    <mergeCell ref="N149:P149"/>
    <mergeCell ref="Q149:S149"/>
    <mergeCell ref="W149:X149"/>
    <mergeCell ref="Y149:Z149"/>
    <mergeCell ref="E145:G145"/>
    <mergeCell ref="H145:J145"/>
    <mergeCell ref="K145:M145"/>
    <mergeCell ref="N145:P145"/>
    <mergeCell ref="AE149:AF149"/>
    <mergeCell ref="AG149:AH149"/>
    <mergeCell ref="AA149:AB149"/>
    <mergeCell ref="AC149:AD149"/>
    <mergeCell ref="AC148:AD148"/>
    <mergeCell ref="AE148:AF148"/>
    <mergeCell ref="AG145:AH145"/>
    <mergeCell ref="AI145:AJ145"/>
    <mergeCell ref="Q145:S145"/>
    <mergeCell ref="W145:X145"/>
    <mergeCell ref="Y145:Z145"/>
    <mergeCell ref="AA145:AB145"/>
    <mergeCell ref="AI147:AJ147"/>
    <mergeCell ref="AK147:AL147"/>
    <mergeCell ref="AK145:AL145"/>
    <mergeCell ref="E147:G147"/>
    <mergeCell ref="H147:I147"/>
    <mergeCell ref="K147:M147"/>
    <mergeCell ref="N147:P147"/>
    <mergeCell ref="Q147:S147"/>
    <mergeCell ref="W147:X147"/>
    <mergeCell ref="Y147:Z147"/>
    <mergeCell ref="E142:G142"/>
    <mergeCell ref="H142:J142"/>
    <mergeCell ref="K142:M142"/>
    <mergeCell ref="N142:P142"/>
    <mergeCell ref="AE147:AF147"/>
    <mergeCell ref="AG147:AH147"/>
    <mergeCell ref="AA147:AB147"/>
    <mergeCell ref="AC147:AD147"/>
    <mergeCell ref="AC145:AD145"/>
    <mergeCell ref="AE145:AF145"/>
    <mergeCell ref="AG142:AH142"/>
    <mergeCell ref="AI142:AJ142"/>
    <mergeCell ref="Q142:S142"/>
    <mergeCell ref="W142:X142"/>
    <mergeCell ref="Y142:Z142"/>
    <mergeCell ref="AA142:AB142"/>
    <mergeCell ref="AI144:AJ144"/>
    <mergeCell ref="AK144:AL144"/>
    <mergeCell ref="AK142:AL142"/>
    <mergeCell ref="E144:G144"/>
    <mergeCell ref="H144:J144"/>
    <mergeCell ref="K144:M144"/>
    <mergeCell ref="N144:P144"/>
    <mergeCell ref="Q144:S144"/>
    <mergeCell ref="W144:X144"/>
    <mergeCell ref="Y144:Z144"/>
    <mergeCell ref="E137:G137"/>
    <mergeCell ref="H137:I137"/>
    <mergeCell ref="K137:M137"/>
    <mergeCell ref="N137:P137"/>
    <mergeCell ref="AE144:AF144"/>
    <mergeCell ref="AG144:AH144"/>
    <mergeCell ref="AA144:AB144"/>
    <mergeCell ref="AC144:AD144"/>
    <mergeCell ref="AC142:AD142"/>
    <mergeCell ref="AE142:AF142"/>
    <mergeCell ref="AG137:AH137"/>
    <mergeCell ref="AI137:AJ137"/>
    <mergeCell ref="Q137:S137"/>
    <mergeCell ref="W137:X137"/>
    <mergeCell ref="Y137:Z137"/>
    <mergeCell ref="AA137:AB137"/>
    <mergeCell ref="AI140:AJ140"/>
    <mergeCell ref="AK140:AL140"/>
    <mergeCell ref="AK137:AL137"/>
    <mergeCell ref="E140:G140"/>
    <mergeCell ref="H140:J140"/>
    <mergeCell ref="K140:M140"/>
    <mergeCell ref="N140:P140"/>
    <mergeCell ref="Q140:S140"/>
    <mergeCell ref="W140:X140"/>
    <mergeCell ref="Y140:Z140"/>
    <mergeCell ref="E135:G135"/>
    <mergeCell ref="H135:I135"/>
    <mergeCell ref="K135:M135"/>
    <mergeCell ref="N135:P135"/>
    <mergeCell ref="AE140:AF140"/>
    <mergeCell ref="AG140:AH140"/>
    <mergeCell ref="AA140:AB140"/>
    <mergeCell ref="AC140:AD140"/>
    <mergeCell ref="AC137:AD137"/>
    <mergeCell ref="AE137:AF137"/>
    <mergeCell ref="AG135:AH135"/>
    <mergeCell ref="AI135:AJ135"/>
    <mergeCell ref="Q135:S135"/>
    <mergeCell ref="W135:X135"/>
    <mergeCell ref="Y135:Z135"/>
    <mergeCell ref="AA135:AB135"/>
    <mergeCell ref="AI136:AJ136"/>
    <mergeCell ref="AK136:AL136"/>
    <mergeCell ref="AK135:AL135"/>
    <mergeCell ref="E136:G136"/>
    <mergeCell ref="H136:I136"/>
    <mergeCell ref="K136:M136"/>
    <mergeCell ref="N136:P136"/>
    <mergeCell ref="Q136:S136"/>
    <mergeCell ref="W136:X136"/>
    <mergeCell ref="Y136:Z136"/>
    <mergeCell ref="E133:G133"/>
    <mergeCell ref="H133:I133"/>
    <mergeCell ref="K133:M133"/>
    <mergeCell ref="N133:P133"/>
    <mergeCell ref="AE136:AF136"/>
    <mergeCell ref="AG136:AH136"/>
    <mergeCell ref="AA136:AB136"/>
    <mergeCell ref="AC136:AD136"/>
    <mergeCell ref="AC135:AD135"/>
    <mergeCell ref="AE135:AF135"/>
    <mergeCell ref="AG133:AH133"/>
    <mergeCell ref="AI133:AJ133"/>
    <mergeCell ref="Q133:S133"/>
    <mergeCell ref="W133:X133"/>
    <mergeCell ref="Y133:Z133"/>
    <mergeCell ref="AA133:AB133"/>
    <mergeCell ref="AI134:AJ134"/>
    <mergeCell ref="AK134:AL134"/>
    <mergeCell ref="AK133:AL133"/>
    <mergeCell ref="E134:G134"/>
    <mergeCell ref="H134:I134"/>
    <mergeCell ref="K134:M134"/>
    <mergeCell ref="N134:P134"/>
    <mergeCell ref="Q134:S134"/>
    <mergeCell ref="W134:X134"/>
    <mergeCell ref="Y134:Z134"/>
    <mergeCell ref="E131:G131"/>
    <mergeCell ref="H131:I131"/>
    <mergeCell ref="K131:M131"/>
    <mergeCell ref="N131:P131"/>
    <mergeCell ref="AE134:AF134"/>
    <mergeCell ref="AG134:AH134"/>
    <mergeCell ref="AA134:AB134"/>
    <mergeCell ref="AC134:AD134"/>
    <mergeCell ref="AC133:AD133"/>
    <mergeCell ref="AE133:AF133"/>
    <mergeCell ref="AG131:AH131"/>
    <mergeCell ref="AI131:AJ131"/>
    <mergeCell ref="Q131:S131"/>
    <mergeCell ref="W131:X131"/>
    <mergeCell ref="Y131:Z131"/>
    <mergeCell ref="AA131:AB131"/>
    <mergeCell ref="AI132:AJ132"/>
    <mergeCell ref="AK132:AL132"/>
    <mergeCell ref="AK131:AL131"/>
    <mergeCell ref="E132:G132"/>
    <mergeCell ref="H132:I132"/>
    <mergeCell ref="K132:M132"/>
    <mergeCell ref="N132:P132"/>
    <mergeCell ref="Q132:S132"/>
    <mergeCell ref="W132:X132"/>
    <mergeCell ref="Y132:Z132"/>
    <mergeCell ref="E129:G129"/>
    <mergeCell ref="H129:I129"/>
    <mergeCell ref="K129:M129"/>
    <mergeCell ref="N129:P129"/>
    <mergeCell ref="AE132:AF132"/>
    <mergeCell ref="AG132:AH132"/>
    <mergeCell ref="AA132:AB132"/>
    <mergeCell ref="AC132:AD132"/>
    <mergeCell ref="AC131:AD131"/>
    <mergeCell ref="AE131:AF131"/>
    <mergeCell ref="AG129:AH129"/>
    <mergeCell ref="AI129:AJ129"/>
    <mergeCell ref="Q129:S129"/>
    <mergeCell ref="W129:X129"/>
    <mergeCell ref="Y129:Z129"/>
    <mergeCell ref="AA129:AB129"/>
    <mergeCell ref="AI130:AJ130"/>
    <mergeCell ref="AK130:AL130"/>
    <mergeCell ref="AK129:AL129"/>
    <mergeCell ref="E130:G130"/>
    <mergeCell ref="H130:I130"/>
    <mergeCell ref="K130:M130"/>
    <mergeCell ref="N130:P130"/>
    <mergeCell ref="Q130:S130"/>
    <mergeCell ref="W130:X130"/>
    <mergeCell ref="Y130:Z130"/>
    <mergeCell ref="E127:G127"/>
    <mergeCell ref="H127:I127"/>
    <mergeCell ref="K127:M127"/>
    <mergeCell ref="N127:P127"/>
    <mergeCell ref="AE130:AF130"/>
    <mergeCell ref="AG130:AH130"/>
    <mergeCell ref="AA130:AB130"/>
    <mergeCell ref="AC130:AD130"/>
    <mergeCell ref="AC129:AD129"/>
    <mergeCell ref="AE129:AF129"/>
    <mergeCell ref="AG127:AH127"/>
    <mergeCell ref="AI127:AJ127"/>
    <mergeCell ref="Q127:S127"/>
    <mergeCell ref="W127:X127"/>
    <mergeCell ref="Y127:Z127"/>
    <mergeCell ref="AA127:AB127"/>
    <mergeCell ref="AI128:AJ128"/>
    <mergeCell ref="AK128:AL128"/>
    <mergeCell ref="AK127:AL127"/>
    <mergeCell ref="E128:G128"/>
    <mergeCell ref="H128:I128"/>
    <mergeCell ref="K128:M128"/>
    <mergeCell ref="N128:P128"/>
    <mergeCell ref="Q128:S128"/>
    <mergeCell ref="W128:X128"/>
    <mergeCell ref="Y128:Z128"/>
    <mergeCell ref="E125:G125"/>
    <mergeCell ref="H125:I125"/>
    <mergeCell ref="K125:M125"/>
    <mergeCell ref="N125:P125"/>
    <mergeCell ref="AE128:AF128"/>
    <mergeCell ref="AG128:AH128"/>
    <mergeCell ref="AA128:AB128"/>
    <mergeCell ref="AC128:AD128"/>
    <mergeCell ref="AC127:AD127"/>
    <mergeCell ref="AE127:AF127"/>
    <mergeCell ref="AG125:AH125"/>
    <mergeCell ref="AI125:AJ125"/>
    <mergeCell ref="Q125:S125"/>
    <mergeCell ref="W125:X125"/>
    <mergeCell ref="Y125:Z125"/>
    <mergeCell ref="AA125:AB125"/>
    <mergeCell ref="AI126:AJ126"/>
    <mergeCell ref="AK126:AL126"/>
    <mergeCell ref="AK125:AL125"/>
    <mergeCell ref="E126:G126"/>
    <mergeCell ref="H126:I126"/>
    <mergeCell ref="K126:M126"/>
    <mergeCell ref="N126:P126"/>
    <mergeCell ref="Q126:S126"/>
    <mergeCell ref="W126:X126"/>
    <mergeCell ref="Y126:Z126"/>
    <mergeCell ref="E123:G123"/>
    <mergeCell ref="H123:I123"/>
    <mergeCell ref="K123:M123"/>
    <mergeCell ref="N123:P123"/>
    <mergeCell ref="AE126:AF126"/>
    <mergeCell ref="AG126:AH126"/>
    <mergeCell ref="AA126:AB126"/>
    <mergeCell ref="AC126:AD126"/>
    <mergeCell ref="AC125:AD125"/>
    <mergeCell ref="AE125:AF125"/>
    <mergeCell ref="AG123:AH123"/>
    <mergeCell ref="AI123:AJ123"/>
    <mergeCell ref="Q123:S123"/>
    <mergeCell ref="W123:X123"/>
    <mergeCell ref="Y123:Z123"/>
    <mergeCell ref="AA123:AB123"/>
    <mergeCell ref="AI124:AJ124"/>
    <mergeCell ref="AK124:AL124"/>
    <mergeCell ref="AK123:AL123"/>
    <mergeCell ref="E124:G124"/>
    <mergeCell ref="H124:I124"/>
    <mergeCell ref="K124:M124"/>
    <mergeCell ref="N124:P124"/>
    <mergeCell ref="Q124:S124"/>
    <mergeCell ref="W124:X124"/>
    <mergeCell ref="Y124:Z124"/>
    <mergeCell ref="E121:G121"/>
    <mergeCell ref="H121:I121"/>
    <mergeCell ref="K121:M121"/>
    <mergeCell ref="N121:P121"/>
    <mergeCell ref="AE124:AF124"/>
    <mergeCell ref="AG124:AH124"/>
    <mergeCell ref="AA124:AB124"/>
    <mergeCell ref="AC124:AD124"/>
    <mergeCell ref="AC123:AD123"/>
    <mergeCell ref="AE123:AF123"/>
    <mergeCell ref="AG121:AH121"/>
    <mergeCell ref="AI121:AJ121"/>
    <mergeCell ref="Q121:S121"/>
    <mergeCell ref="W121:X121"/>
    <mergeCell ref="Y121:Z121"/>
    <mergeCell ref="AA121:AB121"/>
    <mergeCell ref="AI122:AJ122"/>
    <mergeCell ref="AK122:AL122"/>
    <mergeCell ref="AK121:AL121"/>
    <mergeCell ref="E122:G122"/>
    <mergeCell ref="H122:I122"/>
    <mergeCell ref="K122:M122"/>
    <mergeCell ref="N122:P122"/>
    <mergeCell ref="Q122:S122"/>
    <mergeCell ref="W122:X122"/>
    <mergeCell ref="Y122:Z122"/>
    <mergeCell ref="E119:G119"/>
    <mergeCell ref="H119:I119"/>
    <mergeCell ref="K119:M119"/>
    <mergeCell ref="N119:P119"/>
    <mergeCell ref="AE122:AF122"/>
    <mergeCell ref="AG122:AH122"/>
    <mergeCell ref="AA122:AB122"/>
    <mergeCell ref="AC122:AD122"/>
    <mergeCell ref="AC121:AD121"/>
    <mergeCell ref="AE121:AF121"/>
    <mergeCell ref="AG119:AH119"/>
    <mergeCell ref="AI119:AJ119"/>
    <mergeCell ref="Q119:S119"/>
    <mergeCell ref="W119:X119"/>
    <mergeCell ref="Y119:Z119"/>
    <mergeCell ref="AA119:AB119"/>
    <mergeCell ref="AI120:AJ120"/>
    <mergeCell ref="AK120:AL120"/>
    <mergeCell ref="AK119:AL119"/>
    <mergeCell ref="E120:G120"/>
    <mergeCell ref="H120:I120"/>
    <mergeCell ref="K120:M120"/>
    <mergeCell ref="N120:P120"/>
    <mergeCell ref="Q120:S120"/>
    <mergeCell ref="W120:X120"/>
    <mergeCell ref="Y120:Z120"/>
    <mergeCell ref="E117:G117"/>
    <mergeCell ref="H117:I117"/>
    <mergeCell ref="K117:M117"/>
    <mergeCell ref="N117:P117"/>
    <mergeCell ref="AE120:AF120"/>
    <mergeCell ref="AG120:AH120"/>
    <mergeCell ref="AA120:AB120"/>
    <mergeCell ref="AC120:AD120"/>
    <mergeCell ref="AC119:AD119"/>
    <mergeCell ref="AE119:AF119"/>
    <mergeCell ref="AG117:AH117"/>
    <mergeCell ref="AI117:AJ117"/>
    <mergeCell ref="Q117:S117"/>
    <mergeCell ref="W117:X117"/>
    <mergeCell ref="Y117:Z117"/>
    <mergeCell ref="AA117:AB117"/>
    <mergeCell ref="AI118:AJ118"/>
    <mergeCell ref="AK118:AL118"/>
    <mergeCell ref="AK117:AL117"/>
    <mergeCell ref="E118:G118"/>
    <mergeCell ref="H118:I118"/>
    <mergeCell ref="K118:M118"/>
    <mergeCell ref="N118:P118"/>
    <mergeCell ref="Q118:S118"/>
    <mergeCell ref="W118:X118"/>
    <mergeCell ref="Y118:Z118"/>
    <mergeCell ref="E115:G115"/>
    <mergeCell ref="H115:I115"/>
    <mergeCell ref="K115:M115"/>
    <mergeCell ref="N115:P115"/>
    <mergeCell ref="AE118:AF118"/>
    <mergeCell ref="AG118:AH118"/>
    <mergeCell ref="AA118:AB118"/>
    <mergeCell ref="AC118:AD118"/>
    <mergeCell ref="AC117:AD117"/>
    <mergeCell ref="AE117:AF117"/>
    <mergeCell ref="AG115:AH115"/>
    <mergeCell ref="AI115:AJ115"/>
    <mergeCell ref="Q115:S115"/>
    <mergeCell ref="W115:X115"/>
    <mergeCell ref="Y115:Z115"/>
    <mergeCell ref="AA115:AB115"/>
    <mergeCell ref="AI116:AJ116"/>
    <mergeCell ref="AK116:AL116"/>
    <mergeCell ref="AK115:AL115"/>
    <mergeCell ref="E116:G116"/>
    <mergeCell ref="H116:I116"/>
    <mergeCell ref="K116:M116"/>
    <mergeCell ref="N116:P116"/>
    <mergeCell ref="Q116:S116"/>
    <mergeCell ref="W116:X116"/>
    <mergeCell ref="Y116:Z116"/>
    <mergeCell ref="E113:G113"/>
    <mergeCell ref="H113:I113"/>
    <mergeCell ref="K113:M113"/>
    <mergeCell ref="N113:P113"/>
    <mergeCell ref="AE116:AF116"/>
    <mergeCell ref="AG116:AH116"/>
    <mergeCell ref="AA116:AB116"/>
    <mergeCell ref="AC116:AD116"/>
    <mergeCell ref="AC115:AD115"/>
    <mergeCell ref="AE115:AF115"/>
    <mergeCell ref="AG113:AH113"/>
    <mergeCell ref="AI113:AJ113"/>
    <mergeCell ref="Q113:S113"/>
    <mergeCell ref="W113:X113"/>
    <mergeCell ref="Y113:Z113"/>
    <mergeCell ref="AA113:AB113"/>
    <mergeCell ref="AI114:AJ114"/>
    <mergeCell ref="AK114:AL114"/>
    <mergeCell ref="AK113:AL113"/>
    <mergeCell ref="E114:G114"/>
    <mergeCell ref="H114:I114"/>
    <mergeCell ref="K114:M114"/>
    <mergeCell ref="N114:P114"/>
    <mergeCell ref="Q114:S114"/>
    <mergeCell ref="W114:X114"/>
    <mergeCell ref="Y114:Z114"/>
    <mergeCell ref="E111:G111"/>
    <mergeCell ref="H111:I111"/>
    <mergeCell ref="K111:M111"/>
    <mergeCell ref="N111:P111"/>
    <mergeCell ref="AE114:AF114"/>
    <mergeCell ref="AG114:AH114"/>
    <mergeCell ref="AA114:AB114"/>
    <mergeCell ref="AC114:AD114"/>
    <mergeCell ref="AC113:AD113"/>
    <mergeCell ref="AE113:AF113"/>
    <mergeCell ref="AG111:AH111"/>
    <mergeCell ref="AI111:AJ111"/>
    <mergeCell ref="Q111:S111"/>
    <mergeCell ref="W111:X111"/>
    <mergeCell ref="Y111:Z111"/>
    <mergeCell ref="AA111:AB111"/>
    <mergeCell ref="AI112:AJ112"/>
    <mergeCell ref="AK112:AL112"/>
    <mergeCell ref="AK111:AL111"/>
    <mergeCell ref="E112:G112"/>
    <mergeCell ref="H112:I112"/>
    <mergeCell ref="K112:M112"/>
    <mergeCell ref="N112:P112"/>
    <mergeCell ref="Q112:S112"/>
    <mergeCell ref="W112:X112"/>
    <mergeCell ref="Y112:Z112"/>
    <mergeCell ref="E109:G109"/>
    <mergeCell ref="H109:I109"/>
    <mergeCell ref="K109:M109"/>
    <mergeCell ref="N109:P109"/>
    <mergeCell ref="AE112:AF112"/>
    <mergeCell ref="AG112:AH112"/>
    <mergeCell ref="AA112:AB112"/>
    <mergeCell ref="AC112:AD112"/>
    <mergeCell ref="AC111:AD111"/>
    <mergeCell ref="AE111:AF111"/>
    <mergeCell ref="AG109:AH109"/>
    <mergeCell ref="AI109:AJ109"/>
    <mergeCell ref="Q109:S109"/>
    <mergeCell ref="W109:X109"/>
    <mergeCell ref="Y109:Z109"/>
    <mergeCell ref="AA109:AB109"/>
    <mergeCell ref="AI110:AJ110"/>
    <mergeCell ref="AK110:AL110"/>
    <mergeCell ref="AK109:AL109"/>
    <mergeCell ref="E110:G110"/>
    <mergeCell ref="H110:I110"/>
    <mergeCell ref="K110:M110"/>
    <mergeCell ref="N110:P110"/>
    <mergeCell ref="Q110:S110"/>
    <mergeCell ref="W110:X110"/>
    <mergeCell ref="Y110:Z110"/>
    <mergeCell ref="E107:G107"/>
    <mergeCell ref="H107:I107"/>
    <mergeCell ref="K107:M107"/>
    <mergeCell ref="N107:P107"/>
    <mergeCell ref="AE110:AF110"/>
    <mergeCell ref="AG110:AH110"/>
    <mergeCell ref="AA110:AB110"/>
    <mergeCell ref="AC110:AD110"/>
    <mergeCell ref="AC109:AD109"/>
    <mergeCell ref="AE109:AF109"/>
    <mergeCell ref="AG107:AH107"/>
    <mergeCell ref="AI107:AJ107"/>
    <mergeCell ref="Q107:S107"/>
    <mergeCell ref="W107:X107"/>
    <mergeCell ref="Y107:Z107"/>
    <mergeCell ref="AA107:AB107"/>
    <mergeCell ref="AI108:AJ108"/>
    <mergeCell ref="AK108:AL108"/>
    <mergeCell ref="AK107:AL107"/>
    <mergeCell ref="E108:G108"/>
    <mergeCell ref="H108:I108"/>
    <mergeCell ref="K108:M108"/>
    <mergeCell ref="N108:P108"/>
    <mergeCell ref="Q108:S108"/>
    <mergeCell ref="W108:X108"/>
    <mergeCell ref="Y108:Z108"/>
    <mergeCell ref="E105:G105"/>
    <mergeCell ref="H105:I105"/>
    <mergeCell ref="K105:M105"/>
    <mergeCell ref="N105:P105"/>
    <mergeCell ref="AE108:AF108"/>
    <mergeCell ref="AG108:AH108"/>
    <mergeCell ref="AA108:AB108"/>
    <mergeCell ref="AC108:AD108"/>
    <mergeCell ref="AC107:AD107"/>
    <mergeCell ref="AE107:AF107"/>
    <mergeCell ref="AG105:AH105"/>
    <mergeCell ref="AI105:AJ105"/>
    <mergeCell ref="Q105:S105"/>
    <mergeCell ref="W105:X105"/>
    <mergeCell ref="Y105:Z105"/>
    <mergeCell ref="AA105:AB105"/>
    <mergeCell ref="AI106:AJ106"/>
    <mergeCell ref="AK106:AL106"/>
    <mergeCell ref="AK105:AL105"/>
    <mergeCell ref="E106:G106"/>
    <mergeCell ref="H106:I106"/>
    <mergeCell ref="K106:M106"/>
    <mergeCell ref="N106:P106"/>
    <mergeCell ref="Q106:S106"/>
    <mergeCell ref="W106:X106"/>
    <mergeCell ref="Y106:Z106"/>
    <mergeCell ref="E103:G103"/>
    <mergeCell ref="H103:I103"/>
    <mergeCell ref="K103:M103"/>
    <mergeCell ref="N103:P103"/>
    <mergeCell ref="AE106:AF106"/>
    <mergeCell ref="AG106:AH106"/>
    <mergeCell ref="AA106:AB106"/>
    <mergeCell ref="AC106:AD106"/>
    <mergeCell ref="AC105:AD105"/>
    <mergeCell ref="AE105:AF105"/>
    <mergeCell ref="AG103:AH103"/>
    <mergeCell ref="AI103:AJ103"/>
    <mergeCell ref="Q103:S103"/>
    <mergeCell ref="W103:X103"/>
    <mergeCell ref="Y103:Z103"/>
    <mergeCell ref="AA103:AB103"/>
    <mergeCell ref="AI104:AJ104"/>
    <mergeCell ref="AK104:AL104"/>
    <mergeCell ref="AK103:AL103"/>
    <mergeCell ref="E104:G104"/>
    <mergeCell ref="H104:I104"/>
    <mergeCell ref="K104:M104"/>
    <mergeCell ref="N104:P104"/>
    <mergeCell ref="Q104:S104"/>
    <mergeCell ref="W104:X104"/>
    <mergeCell ref="Y104:Z104"/>
    <mergeCell ref="E101:G101"/>
    <mergeCell ref="H101:I101"/>
    <mergeCell ref="K101:M101"/>
    <mergeCell ref="N101:P101"/>
    <mergeCell ref="AE104:AF104"/>
    <mergeCell ref="AG104:AH104"/>
    <mergeCell ref="AA104:AB104"/>
    <mergeCell ref="AC104:AD104"/>
    <mergeCell ref="AC103:AD103"/>
    <mergeCell ref="AE103:AF103"/>
    <mergeCell ref="AG101:AH101"/>
    <mergeCell ref="AI101:AJ101"/>
    <mergeCell ref="Q101:S101"/>
    <mergeCell ref="W101:X101"/>
    <mergeCell ref="Y101:Z101"/>
    <mergeCell ref="AA101:AB101"/>
    <mergeCell ref="AI102:AJ102"/>
    <mergeCell ref="AK102:AL102"/>
    <mergeCell ref="AK101:AL101"/>
    <mergeCell ref="E102:G102"/>
    <mergeCell ref="H102:I102"/>
    <mergeCell ref="K102:M102"/>
    <mergeCell ref="N102:P102"/>
    <mergeCell ref="Q102:S102"/>
    <mergeCell ref="W102:X102"/>
    <mergeCell ref="Y102:Z102"/>
    <mergeCell ref="E98:G98"/>
    <mergeCell ref="H98:I98"/>
    <mergeCell ref="K98:M98"/>
    <mergeCell ref="N98:P98"/>
    <mergeCell ref="AE102:AF102"/>
    <mergeCell ref="AG102:AH102"/>
    <mergeCell ref="AA102:AB102"/>
    <mergeCell ref="AC102:AD102"/>
    <mergeCell ref="AC101:AD101"/>
    <mergeCell ref="AE101:AF101"/>
    <mergeCell ref="AG98:AH98"/>
    <mergeCell ref="AI98:AJ98"/>
    <mergeCell ref="Q98:S98"/>
    <mergeCell ref="W98:X98"/>
    <mergeCell ref="Y98:Z98"/>
    <mergeCell ref="AA98:AB98"/>
    <mergeCell ref="AI99:AJ99"/>
    <mergeCell ref="AK99:AL99"/>
    <mergeCell ref="AK98:AL98"/>
    <mergeCell ref="E99:G99"/>
    <mergeCell ref="H99:I99"/>
    <mergeCell ref="K99:M99"/>
    <mergeCell ref="N99:P99"/>
    <mergeCell ref="Q99:S99"/>
    <mergeCell ref="W99:X99"/>
    <mergeCell ref="Y99:Z99"/>
    <mergeCell ref="E96:G96"/>
    <mergeCell ref="H96:I96"/>
    <mergeCell ref="K96:M96"/>
    <mergeCell ref="N96:P96"/>
    <mergeCell ref="AE99:AF99"/>
    <mergeCell ref="AG99:AH99"/>
    <mergeCell ref="AA99:AB99"/>
    <mergeCell ref="AC99:AD99"/>
    <mergeCell ref="AC98:AD98"/>
    <mergeCell ref="AE98:AF98"/>
    <mergeCell ref="AG96:AH96"/>
    <mergeCell ref="AI96:AJ96"/>
    <mergeCell ref="Q96:S96"/>
    <mergeCell ref="W96:X96"/>
    <mergeCell ref="Y96:Z96"/>
    <mergeCell ref="AA96:AB96"/>
    <mergeCell ref="AI97:AJ97"/>
    <mergeCell ref="AK97:AL97"/>
    <mergeCell ref="AK96:AL96"/>
    <mergeCell ref="E97:G97"/>
    <mergeCell ref="H97:I97"/>
    <mergeCell ref="K97:M97"/>
    <mergeCell ref="N97:P97"/>
    <mergeCell ref="Q97:S97"/>
    <mergeCell ref="W97:X97"/>
    <mergeCell ref="Y97:Z97"/>
    <mergeCell ref="E94:G94"/>
    <mergeCell ref="H94:I94"/>
    <mergeCell ref="K94:M94"/>
    <mergeCell ref="N94:P94"/>
    <mergeCell ref="AE97:AF97"/>
    <mergeCell ref="AG97:AH97"/>
    <mergeCell ref="AA97:AB97"/>
    <mergeCell ref="AC97:AD97"/>
    <mergeCell ref="AC96:AD96"/>
    <mergeCell ref="AE96:AF96"/>
    <mergeCell ref="AG94:AH94"/>
    <mergeCell ref="AI94:AJ94"/>
    <mergeCell ref="Q94:S94"/>
    <mergeCell ref="W94:X94"/>
    <mergeCell ref="Y94:Z94"/>
    <mergeCell ref="AA94:AB94"/>
    <mergeCell ref="AI95:AJ95"/>
    <mergeCell ref="AK95:AL95"/>
    <mergeCell ref="AK94:AL94"/>
    <mergeCell ref="E95:G95"/>
    <mergeCell ref="H95:I95"/>
    <mergeCell ref="K95:M95"/>
    <mergeCell ref="N95:P95"/>
    <mergeCell ref="Q95:S95"/>
    <mergeCell ref="W95:X95"/>
    <mergeCell ref="Y95:Z95"/>
    <mergeCell ref="E91:G91"/>
    <mergeCell ref="H91:J91"/>
    <mergeCell ref="K91:M91"/>
    <mergeCell ref="N91:P91"/>
    <mergeCell ref="AE95:AF95"/>
    <mergeCell ref="AG95:AH95"/>
    <mergeCell ref="AA95:AB95"/>
    <mergeCell ref="AC95:AD95"/>
    <mergeCell ref="AC94:AD94"/>
    <mergeCell ref="AE94:AF94"/>
    <mergeCell ref="AG91:AH91"/>
    <mergeCell ref="AI91:AJ91"/>
    <mergeCell ref="Q91:S91"/>
    <mergeCell ref="W91:X91"/>
    <mergeCell ref="Y91:Z91"/>
    <mergeCell ref="AA91:AB91"/>
    <mergeCell ref="AI93:AJ93"/>
    <mergeCell ref="AK93:AL93"/>
    <mergeCell ref="AK91:AL91"/>
    <mergeCell ref="E93:G93"/>
    <mergeCell ref="H93:I93"/>
    <mergeCell ref="K93:M93"/>
    <mergeCell ref="N93:P93"/>
    <mergeCell ref="Q93:S93"/>
    <mergeCell ref="W93:X93"/>
    <mergeCell ref="Y93:Z93"/>
    <mergeCell ref="E89:G89"/>
    <mergeCell ref="H89:J89"/>
    <mergeCell ref="K89:M89"/>
    <mergeCell ref="N89:P89"/>
    <mergeCell ref="AE93:AF93"/>
    <mergeCell ref="AG93:AH93"/>
    <mergeCell ref="AA93:AB93"/>
    <mergeCell ref="AC93:AD93"/>
    <mergeCell ref="AC91:AD91"/>
    <mergeCell ref="AE91:AF91"/>
    <mergeCell ref="AG89:AH89"/>
    <mergeCell ref="AI89:AJ89"/>
    <mergeCell ref="Q89:S89"/>
    <mergeCell ref="W89:X89"/>
    <mergeCell ref="Y89:Z89"/>
    <mergeCell ref="AA89:AB89"/>
    <mergeCell ref="AI90:AJ90"/>
    <mergeCell ref="AK90:AL90"/>
    <mergeCell ref="AK89:AL89"/>
    <mergeCell ref="E90:G90"/>
    <mergeCell ref="H90:J90"/>
    <mergeCell ref="K90:M90"/>
    <mergeCell ref="N90:P90"/>
    <mergeCell ref="Q90:S90"/>
    <mergeCell ref="W90:X90"/>
    <mergeCell ref="Y90:Z90"/>
    <mergeCell ref="E86:G86"/>
    <mergeCell ref="H86:J86"/>
    <mergeCell ref="K86:M86"/>
    <mergeCell ref="N86:P86"/>
    <mergeCell ref="AE90:AF90"/>
    <mergeCell ref="AG90:AH90"/>
    <mergeCell ref="AA90:AB90"/>
    <mergeCell ref="AC90:AD90"/>
    <mergeCell ref="AC89:AD89"/>
    <mergeCell ref="AE89:AF89"/>
    <mergeCell ref="AG86:AH86"/>
    <mergeCell ref="AI86:AJ86"/>
    <mergeCell ref="Q86:S86"/>
    <mergeCell ref="W86:X86"/>
    <mergeCell ref="Y86:Z86"/>
    <mergeCell ref="AA86:AB86"/>
    <mergeCell ref="AI88:AJ88"/>
    <mergeCell ref="AK88:AL88"/>
    <mergeCell ref="AK86:AL86"/>
    <mergeCell ref="E88:G88"/>
    <mergeCell ref="H88:J88"/>
    <mergeCell ref="K88:M88"/>
    <mergeCell ref="N88:P88"/>
    <mergeCell ref="Q88:S88"/>
    <mergeCell ref="W88:X88"/>
    <mergeCell ref="Y88:Z88"/>
    <mergeCell ref="E81:G81"/>
    <mergeCell ref="H81:I81"/>
    <mergeCell ref="K81:M81"/>
    <mergeCell ref="N81:P81"/>
    <mergeCell ref="AE88:AF88"/>
    <mergeCell ref="AG88:AH88"/>
    <mergeCell ref="AA88:AB88"/>
    <mergeCell ref="AC88:AD88"/>
    <mergeCell ref="AC86:AD86"/>
    <mergeCell ref="AE86:AF86"/>
    <mergeCell ref="AG81:AH81"/>
    <mergeCell ref="AI81:AJ81"/>
    <mergeCell ref="Q81:S81"/>
    <mergeCell ref="W81:X81"/>
    <mergeCell ref="Y81:Z81"/>
    <mergeCell ref="AA81:AB81"/>
    <mergeCell ref="AI84:AJ84"/>
    <mergeCell ref="AK84:AL84"/>
    <mergeCell ref="AK81:AL81"/>
    <mergeCell ref="E84:G84"/>
    <mergeCell ref="H84:J84"/>
    <mergeCell ref="K84:M84"/>
    <mergeCell ref="N84:P84"/>
    <mergeCell ref="Q84:S84"/>
    <mergeCell ref="W84:X84"/>
    <mergeCell ref="Y84:Z84"/>
    <mergeCell ref="E78:G78"/>
    <mergeCell ref="H78:I78"/>
    <mergeCell ref="K78:M78"/>
    <mergeCell ref="N78:P78"/>
    <mergeCell ref="AE84:AF84"/>
    <mergeCell ref="AG84:AH84"/>
    <mergeCell ref="AA84:AB84"/>
    <mergeCell ref="AC84:AD84"/>
    <mergeCell ref="AC81:AD81"/>
    <mergeCell ref="AE81:AF81"/>
    <mergeCell ref="AG78:AH78"/>
    <mergeCell ref="AI78:AJ78"/>
    <mergeCell ref="Q78:S78"/>
    <mergeCell ref="W78:X78"/>
    <mergeCell ref="Y78:Z78"/>
    <mergeCell ref="AA78:AB78"/>
    <mergeCell ref="AI79:AJ79"/>
    <mergeCell ref="AK79:AL79"/>
    <mergeCell ref="AK78:AL78"/>
    <mergeCell ref="E79:G79"/>
    <mergeCell ref="H79:I79"/>
    <mergeCell ref="K79:M79"/>
    <mergeCell ref="N79:P79"/>
    <mergeCell ref="Q79:S79"/>
    <mergeCell ref="W79:X79"/>
    <mergeCell ref="Y79:Z79"/>
    <mergeCell ref="E76:G76"/>
    <mergeCell ref="H76:I76"/>
    <mergeCell ref="K76:M76"/>
    <mergeCell ref="N76:P76"/>
    <mergeCell ref="AE79:AF79"/>
    <mergeCell ref="AG79:AH79"/>
    <mergeCell ref="AA79:AB79"/>
    <mergeCell ref="AC79:AD79"/>
    <mergeCell ref="AC78:AD78"/>
    <mergeCell ref="AE78:AF78"/>
    <mergeCell ref="AG76:AH76"/>
    <mergeCell ref="AI76:AJ76"/>
    <mergeCell ref="Q76:S76"/>
    <mergeCell ref="W76:X76"/>
    <mergeCell ref="Y76:Z76"/>
    <mergeCell ref="AA76:AB76"/>
    <mergeCell ref="AI77:AJ77"/>
    <mergeCell ref="AK77:AL77"/>
    <mergeCell ref="AK76:AL76"/>
    <mergeCell ref="E77:G77"/>
    <mergeCell ref="H77:I77"/>
    <mergeCell ref="K77:M77"/>
    <mergeCell ref="N77:P77"/>
    <mergeCell ref="Q77:S77"/>
    <mergeCell ref="W77:X77"/>
    <mergeCell ref="Y77:Z77"/>
    <mergeCell ref="E74:G74"/>
    <mergeCell ref="H74:I74"/>
    <mergeCell ref="K74:M74"/>
    <mergeCell ref="N74:P74"/>
    <mergeCell ref="AE77:AF77"/>
    <mergeCell ref="AG77:AH77"/>
    <mergeCell ref="AA77:AB77"/>
    <mergeCell ref="AC77:AD77"/>
    <mergeCell ref="AC76:AD76"/>
    <mergeCell ref="AE76:AF76"/>
    <mergeCell ref="AG74:AH74"/>
    <mergeCell ref="AI74:AJ74"/>
    <mergeCell ref="Q74:S74"/>
    <mergeCell ref="W74:X74"/>
    <mergeCell ref="Y74:Z74"/>
    <mergeCell ref="AA74:AB74"/>
    <mergeCell ref="AI75:AJ75"/>
    <mergeCell ref="AK75:AL75"/>
    <mergeCell ref="AK74:AL74"/>
    <mergeCell ref="E75:G75"/>
    <mergeCell ref="H75:I75"/>
    <mergeCell ref="K75:M75"/>
    <mergeCell ref="N75:P75"/>
    <mergeCell ref="Q75:S75"/>
    <mergeCell ref="W75:X75"/>
    <mergeCell ref="Y75:Z75"/>
    <mergeCell ref="E72:G72"/>
    <mergeCell ref="H72:I72"/>
    <mergeCell ref="K72:M72"/>
    <mergeCell ref="N72:P72"/>
    <mergeCell ref="AE75:AF75"/>
    <mergeCell ref="AG75:AH75"/>
    <mergeCell ref="AA75:AB75"/>
    <mergeCell ref="AC75:AD75"/>
    <mergeCell ref="AC74:AD74"/>
    <mergeCell ref="AE74:AF74"/>
    <mergeCell ref="AG72:AH72"/>
    <mergeCell ref="AI72:AJ72"/>
    <mergeCell ref="Q72:S72"/>
    <mergeCell ref="W72:X72"/>
    <mergeCell ref="Y72:Z72"/>
    <mergeCell ref="AA72:AB72"/>
    <mergeCell ref="AI73:AJ73"/>
    <mergeCell ref="AK73:AL73"/>
    <mergeCell ref="AK72:AL72"/>
    <mergeCell ref="E73:G73"/>
    <mergeCell ref="H73:I73"/>
    <mergeCell ref="K73:M73"/>
    <mergeCell ref="N73:P73"/>
    <mergeCell ref="Q73:S73"/>
    <mergeCell ref="W73:X73"/>
    <mergeCell ref="Y73:Z73"/>
    <mergeCell ref="E70:G70"/>
    <mergeCell ref="H70:I70"/>
    <mergeCell ref="K70:M70"/>
    <mergeCell ref="N70:P70"/>
    <mergeCell ref="AE73:AF73"/>
    <mergeCell ref="AG73:AH73"/>
    <mergeCell ref="AA73:AB73"/>
    <mergeCell ref="AC73:AD73"/>
    <mergeCell ref="AC72:AD72"/>
    <mergeCell ref="AE72:AF72"/>
    <mergeCell ref="AG70:AH70"/>
    <mergeCell ref="AI70:AJ70"/>
    <mergeCell ref="Q70:S70"/>
    <mergeCell ref="W70:X70"/>
    <mergeCell ref="Y70:Z70"/>
    <mergeCell ref="AA70:AB70"/>
    <mergeCell ref="AI71:AJ71"/>
    <mergeCell ref="AK71:AL71"/>
    <mergeCell ref="AK70:AL70"/>
    <mergeCell ref="E71:G71"/>
    <mergeCell ref="H71:I71"/>
    <mergeCell ref="K71:M71"/>
    <mergeCell ref="N71:P71"/>
    <mergeCell ref="Q71:S71"/>
    <mergeCell ref="W71:X71"/>
    <mergeCell ref="Y71:Z71"/>
    <mergeCell ref="E68:G68"/>
    <mergeCell ref="H68:I68"/>
    <mergeCell ref="K68:M68"/>
    <mergeCell ref="N68:P68"/>
    <mergeCell ref="AE71:AF71"/>
    <mergeCell ref="AG71:AH71"/>
    <mergeCell ref="AA71:AB71"/>
    <mergeCell ref="AC71:AD71"/>
    <mergeCell ref="AC70:AD70"/>
    <mergeCell ref="AE70:AF70"/>
    <mergeCell ref="AG68:AH68"/>
    <mergeCell ref="AI68:AJ68"/>
    <mergeCell ref="Q68:S68"/>
    <mergeCell ref="W68:X68"/>
    <mergeCell ref="Y68:Z68"/>
    <mergeCell ref="AA68:AB68"/>
    <mergeCell ref="AI69:AJ69"/>
    <mergeCell ref="AK69:AL69"/>
    <mergeCell ref="AK68:AL68"/>
    <mergeCell ref="E69:G69"/>
    <mergeCell ref="H69:I69"/>
    <mergeCell ref="K69:M69"/>
    <mergeCell ref="N69:P69"/>
    <mergeCell ref="Q69:S69"/>
    <mergeCell ref="W69:X69"/>
    <mergeCell ref="Y69:Z69"/>
    <mergeCell ref="E66:G66"/>
    <mergeCell ref="H66:I66"/>
    <mergeCell ref="K66:M66"/>
    <mergeCell ref="N66:P66"/>
    <mergeCell ref="AE69:AF69"/>
    <mergeCell ref="AG69:AH69"/>
    <mergeCell ref="AA69:AB69"/>
    <mergeCell ref="AC69:AD69"/>
    <mergeCell ref="AC68:AD68"/>
    <mergeCell ref="AE68:AF68"/>
    <mergeCell ref="AG66:AH66"/>
    <mergeCell ref="AI66:AJ66"/>
    <mergeCell ref="Q66:S66"/>
    <mergeCell ref="W66:X66"/>
    <mergeCell ref="Y66:Z66"/>
    <mergeCell ref="AA66:AB66"/>
    <mergeCell ref="AI67:AJ67"/>
    <mergeCell ref="AK67:AL67"/>
    <mergeCell ref="AK66:AL66"/>
    <mergeCell ref="E67:G67"/>
    <mergeCell ref="H67:I67"/>
    <mergeCell ref="K67:M67"/>
    <mergeCell ref="N67:P67"/>
    <mergeCell ref="Q67:S67"/>
    <mergeCell ref="W67:X67"/>
    <mergeCell ref="Y67:Z67"/>
    <mergeCell ref="E64:G64"/>
    <mergeCell ref="H64:I64"/>
    <mergeCell ref="K64:M64"/>
    <mergeCell ref="N64:P64"/>
    <mergeCell ref="AE67:AF67"/>
    <mergeCell ref="AG67:AH67"/>
    <mergeCell ref="AA67:AB67"/>
    <mergeCell ref="AC67:AD67"/>
    <mergeCell ref="AC66:AD66"/>
    <mergeCell ref="AE66:AF66"/>
    <mergeCell ref="AG64:AH64"/>
    <mergeCell ref="AI64:AJ64"/>
    <mergeCell ref="Q64:S64"/>
    <mergeCell ref="W64:X64"/>
    <mergeCell ref="Y64:Z64"/>
    <mergeCell ref="AA64:AB64"/>
    <mergeCell ref="AI65:AJ65"/>
    <mergeCell ref="AK65:AL65"/>
    <mergeCell ref="AK64:AL64"/>
    <mergeCell ref="E65:G65"/>
    <mergeCell ref="H65:I65"/>
    <mergeCell ref="K65:M65"/>
    <mergeCell ref="N65:P65"/>
    <mergeCell ref="Q65:S65"/>
    <mergeCell ref="W65:X65"/>
    <mergeCell ref="Y65:Z65"/>
    <mergeCell ref="E62:G62"/>
    <mergeCell ref="H62:I62"/>
    <mergeCell ref="K62:M62"/>
    <mergeCell ref="N62:P62"/>
    <mergeCell ref="AE65:AF65"/>
    <mergeCell ref="AG65:AH65"/>
    <mergeCell ref="AA65:AB65"/>
    <mergeCell ref="AC65:AD65"/>
    <mergeCell ref="AC64:AD64"/>
    <mergeCell ref="AE64:AF64"/>
    <mergeCell ref="AG62:AH62"/>
    <mergeCell ref="AI62:AJ62"/>
    <mergeCell ref="Q62:S62"/>
    <mergeCell ref="W62:X62"/>
    <mergeCell ref="Y62:Z62"/>
    <mergeCell ref="AA62:AB62"/>
    <mergeCell ref="AI63:AJ63"/>
    <mergeCell ref="AK63:AL63"/>
    <mergeCell ref="AK62:AL62"/>
    <mergeCell ref="E63:G63"/>
    <mergeCell ref="H63:I63"/>
    <mergeCell ref="K63:M63"/>
    <mergeCell ref="N63:P63"/>
    <mergeCell ref="Q63:S63"/>
    <mergeCell ref="W63:X63"/>
    <mergeCell ref="Y63:Z63"/>
    <mergeCell ref="E60:G60"/>
    <mergeCell ref="H60:I60"/>
    <mergeCell ref="K60:M60"/>
    <mergeCell ref="N60:P60"/>
    <mergeCell ref="AE63:AF63"/>
    <mergeCell ref="AG63:AH63"/>
    <mergeCell ref="AA63:AB63"/>
    <mergeCell ref="AC63:AD63"/>
    <mergeCell ref="AC62:AD62"/>
    <mergeCell ref="AE62:AF62"/>
    <mergeCell ref="AG60:AH60"/>
    <mergeCell ref="AI60:AJ60"/>
    <mergeCell ref="Q60:S60"/>
    <mergeCell ref="W60:X60"/>
    <mergeCell ref="Y60:Z60"/>
    <mergeCell ref="AA60:AB60"/>
    <mergeCell ref="AI61:AJ61"/>
    <mergeCell ref="AK61:AL61"/>
    <mergeCell ref="AK60:AL60"/>
    <mergeCell ref="E61:G61"/>
    <mergeCell ref="H61:I61"/>
    <mergeCell ref="K61:M61"/>
    <mergeCell ref="N61:P61"/>
    <mergeCell ref="Q61:S61"/>
    <mergeCell ref="W61:X61"/>
    <mergeCell ref="Y61:Z61"/>
    <mergeCell ref="E58:G58"/>
    <mergeCell ref="H58:I58"/>
    <mergeCell ref="K58:M58"/>
    <mergeCell ref="N58:P58"/>
    <mergeCell ref="AE61:AF61"/>
    <mergeCell ref="AG61:AH61"/>
    <mergeCell ref="AA61:AB61"/>
    <mergeCell ref="AC61:AD61"/>
    <mergeCell ref="AC60:AD60"/>
    <mergeCell ref="AE60:AF60"/>
    <mergeCell ref="AG58:AH58"/>
    <mergeCell ref="AI58:AJ58"/>
    <mergeCell ref="Q58:S58"/>
    <mergeCell ref="W58:X58"/>
    <mergeCell ref="Y58:Z58"/>
    <mergeCell ref="AA58:AB58"/>
    <mergeCell ref="AI59:AJ59"/>
    <mergeCell ref="AK59:AL59"/>
    <mergeCell ref="AK58:AL58"/>
    <mergeCell ref="E59:G59"/>
    <mergeCell ref="H59:I59"/>
    <mergeCell ref="K59:M59"/>
    <mergeCell ref="N59:P59"/>
    <mergeCell ref="Q59:S59"/>
    <mergeCell ref="W59:X59"/>
    <mergeCell ref="Y59:Z59"/>
    <mergeCell ref="E56:G56"/>
    <mergeCell ref="H56:I56"/>
    <mergeCell ref="K56:M56"/>
    <mergeCell ref="N56:P56"/>
    <mergeCell ref="AE59:AF59"/>
    <mergeCell ref="AG59:AH59"/>
    <mergeCell ref="AA59:AB59"/>
    <mergeCell ref="AC59:AD59"/>
    <mergeCell ref="AC58:AD58"/>
    <mergeCell ref="AE58:AF58"/>
    <mergeCell ref="AG56:AH56"/>
    <mergeCell ref="AI56:AJ56"/>
    <mergeCell ref="Q56:S56"/>
    <mergeCell ref="W56:X56"/>
    <mergeCell ref="Y56:Z56"/>
    <mergeCell ref="AA56:AB56"/>
    <mergeCell ref="AI57:AJ57"/>
    <mergeCell ref="AK57:AL57"/>
    <mergeCell ref="AK56:AL56"/>
    <mergeCell ref="E57:G57"/>
    <mergeCell ref="H57:I57"/>
    <mergeCell ref="K57:M57"/>
    <mergeCell ref="N57:P57"/>
    <mergeCell ref="Q57:S57"/>
    <mergeCell ref="W57:X57"/>
    <mergeCell ref="Y57:Z57"/>
    <mergeCell ref="E54:G54"/>
    <mergeCell ref="H54:I54"/>
    <mergeCell ref="K54:M54"/>
    <mergeCell ref="N54:P54"/>
    <mergeCell ref="AE57:AF57"/>
    <mergeCell ref="AG57:AH57"/>
    <mergeCell ref="AA57:AB57"/>
    <mergeCell ref="AC57:AD57"/>
    <mergeCell ref="AC56:AD56"/>
    <mergeCell ref="AE56:AF56"/>
    <mergeCell ref="AG54:AH54"/>
    <mergeCell ref="AI54:AJ54"/>
    <mergeCell ref="Q54:S54"/>
    <mergeCell ref="W54:X54"/>
    <mergeCell ref="Y54:Z54"/>
    <mergeCell ref="AA54:AB54"/>
    <mergeCell ref="AI55:AJ55"/>
    <mergeCell ref="AK55:AL55"/>
    <mergeCell ref="AK54:AL54"/>
    <mergeCell ref="E55:G55"/>
    <mergeCell ref="H55:I55"/>
    <mergeCell ref="K55:M55"/>
    <mergeCell ref="N55:P55"/>
    <mergeCell ref="Q55:S55"/>
    <mergeCell ref="W55:X55"/>
    <mergeCell ref="Y55:Z55"/>
    <mergeCell ref="E52:G52"/>
    <mergeCell ref="H52:I52"/>
    <mergeCell ref="K52:M52"/>
    <mergeCell ref="N52:P52"/>
    <mergeCell ref="AE55:AF55"/>
    <mergeCell ref="AG55:AH55"/>
    <mergeCell ref="AA55:AB55"/>
    <mergeCell ref="AC55:AD55"/>
    <mergeCell ref="AC54:AD54"/>
    <mergeCell ref="AE54:AF54"/>
    <mergeCell ref="AG52:AH52"/>
    <mergeCell ref="AI52:AJ52"/>
    <mergeCell ref="Q52:S52"/>
    <mergeCell ref="W52:X52"/>
    <mergeCell ref="Y52:Z52"/>
    <mergeCell ref="AA52:AB52"/>
    <mergeCell ref="AI53:AJ53"/>
    <mergeCell ref="AK53:AL53"/>
    <mergeCell ref="AK52:AL52"/>
    <mergeCell ref="E53:G53"/>
    <mergeCell ref="H53:I53"/>
    <mergeCell ref="K53:M53"/>
    <mergeCell ref="N53:P53"/>
    <mergeCell ref="Q53:S53"/>
    <mergeCell ref="W53:X53"/>
    <mergeCell ref="Y53:Z53"/>
    <mergeCell ref="E50:G50"/>
    <mergeCell ref="H50:I50"/>
    <mergeCell ref="K50:M50"/>
    <mergeCell ref="N50:P50"/>
    <mergeCell ref="AE53:AF53"/>
    <mergeCell ref="AG53:AH53"/>
    <mergeCell ref="AA53:AB53"/>
    <mergeCell ref="AC53:AD53"/>
    <mergeCell ref="AC52:AD52"/>
    <mergeCell ref="AE52:AF52"/>
    <mergeCell ref="AG50:AH50"/>
    <mergeCell ref="AI50:AJ50"/>
    <mergeCell ref="Q50:S50"/>
    <mergeCell ref="W50:X50"/>
    <mergeCell ref="Y50:Z50"/>
    <mergeCell ref="AA50:AB50"/>
    <mergeCell ref="AI51:AJ51"/>
    <mergeCell ref="AK51:AL51"/>
    <mergeCell ref="AK50:AL50"/>
    <mergeCell ref="E51:G51"/>
    <mergeCell ref="H51:I51"/>
    <mergeCell ref="K51:M51"/>
    <mergeCell ref="N51:P51"/>
    <mergeCell ref="Q51:S51"/>
    <mergeCell ref="W51:X51"/>
    <mergeCell ref="Y51:Z51"/>
    <mergeCell ref="E48:G48"/>
    <mergeCell ref="H48:I48"/>
    <mergeCell ref="K48:M48"/>
    <mergeCell ref="N48:P48"/>
    <mergeCell ref="AE51:AF51"/>
    <mergeCell ref="AG51:AH51"/>
    <mergeCell ref="AA51:AB51"/>
    <mergeCell ref="AC51:AD51"/>
    <mergeCell ref="AC50:AD50"/>
    <mergeCell ref="AE50:AF50"/>
    <mergeCell ref="AG48:AH48"/>
    <mergeCell ref="AI48:AJ48"/>
    <mergeCell ref="Q48:S48"/>
    <mergeCell ref="W48:X48"/>
    <mergeCell ref="Y48:Z48"/>
    <mergeCell ref="AA48:AB48"/>
    <mergeCell ref="AI49:AJ49"/>
    <mergeCell ref="AK49:AL49"/>
    <mergeCell ref="AK48:AL48"/>
    <mergeCell ref="E49:G49"/>
    <mergeCell ref="H49:I49"/>
    <mergeCell ref="K49:M49"/>
    <mergeCell ref="N49:P49"/>
    <mergeCell ref="Q49:S49"/>
    <mergeCell ref="W49:X49"/>
    <mergeCell ref="Y49:Z49"/>
    <mergeCell ref="E46:G46"/>
    <mergeCell ref="H46:I46"/>
    <mergeCell ref="K46:M46"/>
    <mergeCell ref="N46:P46"/>
    <mergeCell ref="AE49:AF49"/>
    <mergeCell ref="AG49:AH49"/>
    <mergeCell ref="AA49:AB49"/>
    <mergeCell ref="AC49:AD49"/>
    <mergeCell ref="AC48:AD48"/>
    <mergeCell ref="AE48:AF48"/>
    <mergeCell ref="AG46:AH46"/>
    <mergeCell ref="AI46:AJ46"/>
    <mergeCell ref="Q46:S46"/>
    <mergeCell ref="W46:X46"/>
    <mergeCell ref="Y46:Z46"/>
    <mergeCell ref="AA46:AB46"/>
    <mergeCell ref="AI47:AJ47"/>
    <mergeCell ref="AK47:AL47"/>
    <mergeCell ref="AK46:AL46"/>
    <mergeCell ref="E47:G47"/>
    <mergeCell ref="H47:I47"/>
    <mergeCell ref="K47:M47"/>
    <mergeCell ref="N47:P47"/>
    <mergeCell ref="Q47:S47"/>
    <mergeCell ref="W47:X47"/>
    <mergeCell ref="Y47:Z47"/>
    <mergeCell ref="E44:G44"/>
    <mergeCell ref="H44:I44"/>
    <mergeCell ref="K44:M44"/>
    <mergeCell ref="N44:P44"/>
    <mergeCell ref="AE47:AF47"/>
    <mergeCell ref="AG47:AH47"/>
    <mergeCell ref="AA47:AB47"/>
    <mergeCell ref="AC47:AD47"/>
    <mergeCell ref="AC46:AD46"/>
    <mergeCell ref="AE46:AF46"/>
    <mergeCell ref="AG44:AH44"/>
    <mergeCell ref="AI44:AJ44"/>
    <mergeCell ref="Q44:S44"/>
    <mergeCell ref="W44:X44"/>
    <mergeCell ref="Y44:Z44"/>
    <mergeCell ref="AA44:AB44"/>
    <mergeCell ref="AI45:AJ45"/>
    <mergeCell ref="AK45:AL45"/>
    <mergeCell ref="AK44:AL44"/>
    <mergeCell ref="E45:G45"/>
    <mergeCell ref="H45:I45"/>
    <mergeCell ref="K45:M45"/>
    <mergeCell ref="N45:P45"/>
    <mergeCell ref="Q45:S45"/>
    <mergeCell ref="W45:X45"/>
    <mergeCell ref="Y45:Z45"/>
    <mergeCell ref="E42:G42"/>
    <mergeCell ref="H42:I42"/>
    <mergeCell ref="K42:M42"/>
    <mergeCell ref="N42:P42"/>
    <mergeCell ref="AE45:AF45"/>
    <mergeCell ref="AG45:AH45"/>
    <mergeCell ref="AA45:AB45"/>
    <mergeCell ref="AC45:AD45"/>
    <mergeCell ref="AC44:AD44"/>
    <mergeCell ref="AE44:AF44"/>
    <mergeCell ref="AG42:AH42"/>
    <mergeCell ref="AI42:AJ42"/>
    <mergeCell ref="Q42:S42"/>
    <mergeCell ref="W42:X42"/>
    <mergeCell ref="Y42:Z42"/>
    <mergeCell ref="AA42:AB42"/>
    <mergeCell ref="AI43:AJ43"/>
    <mergeCell ref="AK43:AL43"/>
    <mergeCell ref="AK42:AL42"/>
    <mergeCell ref="E43:G43"/>
    <mergeCell ref="H43:I43"/>
    <mergeCell ref="K43:M43"/>
    <mergeCell ref="N43:P43"/>
    <mergeCell ref="Q43:S43"/>
    <mergeCell ref="W43:X43"/>
    <mergeCell ref="Y43:Z43"/>
    <mergeCell ref="E40:G40"/>
    <mergeCell ref="H40:I40"/>
    <mergeCell ref="K40:M40"/>
    <mergeCell ref="N40:P40"/>
    <mergeCell ref="AE43:AF43"/>
    <mergeCell ref="AG43:AH43"/>
    <mergeCell ref="AA43:AB43"/>
    <mergeCell ref="AC43:AD43"/>
    <mergeCell ref="AC42:AD42"/>
    <mergeCell ref="AE42:AF42"/>
    <mergeCell ref="AG40:AH40"/>
    <mergeCell ref="AI40:AJ40"/>
    <mergeCell ref="Q40:S40"/>
    <mergeCell ref="W40:X40"/>
    <mergeCell ref="Y40:Z40"/>
    <mergeCell ref="AA40:AB40"/>
    <mergeCell ref="AI41:AJ41"/>
    <mergeCell ref="AK41:AL41"/>
    <mergeCell ref="AK40:AL40"/>
    <mergeCell ref="E41:G41"/>
    <mergeCell ref="H41:I41"/>
    <mergeCell ref="K41:M41"/>
    <mergeCell ref="N41:P41"/>
    <mergeCell ref="Q41:S41"/>
    <mergeCell ref="W41:X41"/>
    <mergeCell ref="Y41:Z41"/>
    <mergeCell ref="E38:G38"/>
    <mergeCell ref="H38:I38"/>
    <mergeCell ref="K38:M38"/>
    <mergeCell ref="N38:P38"/>
    <mergeCell ref="AE41:AF41"/>
    <mergeCell ref="AG41:AH41"/>
    <mergeCell ref="AA41:AB41"/>
    <mergeCell ref="AC41:AD41"/>
    <mergeCell ref="AC40:AD40"/>
    <mergeCell ref="AE40:AF40"/>
    <mergeCell ref="AG38:AH38"/>
    <mergeCell ref="AI38:AJ38"/>
    <mergeCell ref="Q38:S38"/>
    <mergeCell ref="W38:X38"/>
    <mergeCell ref="Y38:Z38"/>
    <mergeCell ref="AA38:AB38"/>
    <mergeCell ref="AI39:AJ39"/>
    <mergeCell ref="AK39:AL39"/>
    <mergeCell ref="AK38:AL38"/>
    <mergeCell ref="E39:G39"/>
    <mergeCell ref="H39:I39"/>
    <mergeCell ref="K39:M39"/>
    <mergeCell ref="N39:P39"/>
    <mergeCell ref="Q39:S39"/>
    <mergeCell ref="W39:X39"/>
    <mergeCell ref="Y39:Z39"/>
    <mergeCell ref="E35:G35"/>
    <mergeCell ref="H35:I35"/>
    <mergeCell ref="K35:M35"/>
    <mergeCell ref="N35:P35"/>
    <mergeCell ref="AE39:AF39"/>
    <mergeCell ref="AG39:AH39"/>
    <mergeCell ref="AA39:AB39"/>
    <mergeCell ref="AC39:AD39"/>
    <mergeCell ref="AC38:AD38"/>
    <mergeCell ref="AE38:AF38"/>
    <mergeCell ref="AG35:AH35"/>
    <mergeCell ref="AI35:AJ35"/>
    <mergeCell ref="Q35:S35"/>
    <mergeCell ref="W35:X35"/>
    <mergeCell ref="Y35:Z35"/>
    <mergeCell ref="AA35:AB35"/>
    <mergeCell ref="AI36:AJ36"/>
    <mergeCell ref="AK36:AL36"/>
    <mergeCell ref="AK35:AL35"/>
    <mergeCell ref="E36:G36"/>
    <mergeCell ref="H36:I36"/>
    <mergeCell ref="K36:M36"/>
    <mergeCell ref="N36:P36"/>
    <mergeCell ref="Q36:S36"/>
    <mergeCell ref="W36:X36"/>
    <mergeCell ref="Y36:Z36"/>
    <mergeCell ref="E33:G33"/>
    <mergeCell ref="H33:I33"/>
    <mergeCell ref="K33:M33"/>
    <mergeCell ref="N33:P33"/>
    <mergeCell ref="AE36:AF36"/>
    <mergeCell ref="AG36:AH36"/>
    <mergeCell ref="AA36:AB36"/>
    <mergeCell ref="AC36:AD36"/>
    <mergeCell ref="AC35:AD35"/>
    <mergeCell ref="AE35:AF35"/>
    <mergeCell ref="AG33:AH33"/>
    <mergeCell ref="AI33:AJ33"/>
    <mergeCell ref="Q33:S33"/>
    <mergeCell ref="W33:X33"/>
    <mergeCell ref="Y33:Z33"/>
    <mergeCell ref="AA33:AB33"/>
    <mergeCell ref="AI34:AJ34"/>
    <mergeCell ref="AK34:AL34"/>
    <mergeCell ref="AK33:AL33"/>
    <mergeCell ref="E34:G34"/>
    <mergeCell ref="H34:I34"/>
    <mergeCell ref="K34:M34"/>
    <mergeCell ref="N34:P34"/>
    <mergeCell ref="Q34:S34"/>
    <mergeCell ref="W34:X34"/>
    <mergeCell ref="Y34:Z34"/>
    <mergeCell ref="E31:G31"/>
    <mergeCell ref="H31:I31"/>
    <mergeCell ref="K31:M31"/>
    <mergeCell ref="N31:P31"/>
    <mergeCell ref="AE34:AF34"/>
    <mergeCell ref="AG34:AH34"/>
    <mergeCell ref="AA34:AB34"/>
    <mergeCell ref="AC34:AD34"/>
    <mergeCell ref="AC33:AD33"/>
    <mergeCell ref="AE33:AF33"/>
    <mergeCell ref="AG31:AH31"/>
    <mergeCell ref="AI31:AJ31"/>
    <mergeCell ref="Q31:S31"/>
    <mergeCell ref="W31:X31"/>
    <mergeCell ref="Y31:Z31"/>
    <mergeCell ref="AA31:AB31"/>
    <mergeCell ref="AI32:AJ32"/>
    <mergeCell ref="AK32:AL32"/>
    <mergeCell ref="AK31:AL31"/>
    <mergeCell ref="E32:G32"/>
    <mergeCell ref="H32:I32"/>
    <mergeCell ref="K32:M32"/>
    <mergeCell ref="N32:P32"/>
    <mergeCell ref="Q32:S32"/>
    <mergeCell ref="W32:X32"/>
    <mergeCell ref="Y32:Z32"/>
    <mergeCell ref="E28:G28"/>
    <mergeCell ref="H28:J28"/>
    <mergeCell ref="K28:M28"/>
    <mergeCell ref="N28:P28"/>
    <mergeCell ref="AE32:AF32"/>
    <mergeCell ref="AG32:AH32"/>
    <mergeCell ref="AA32:AB32"/>
    <mergeCell ref="AC32:AD32"/>
    <mergeCell ref="AC31:AD31"/>
    <mergeCell ref="AE31:AF31"/>
    <mergeCell ref="AG28:AH28"/>
    <mergeCell ref="AI28:AJ28"/>
    <mergeCell ref="Q28:S28"/>
    <mergeCell ref="W28:X28"/>
    <mergeCell ref="Y28:Z28"/>
    <mergeCell ref="AA28:AB28"/>
    <mergeCell ref="AI30:AJ30"/>
    <mergeCell ref="AK30:AL30"/>
    <mergeCell ref="AK28:AL28"/>
    <mergeCell ref="E30:G30"/>
    <mergeCell ref="H30:I30"/>
    <mergeCell ref="K30:M30"/>
    <mergeCell ref="N30:P30"/>
    <mergeCell ref="Q30:S30"/>
    <mergeCell ref="W30:X30"/>
    <mergeCell ref="Y30:Z30"/>
    <mergeCell ref="E25:G25"/>
    <mergeCell ref="H25:J25"/>
    <mergeCell ref="K25:M25"/>
    <mergeCell ref="N25:P25"/>
    <mergeCell ref="AE30:AF30"/>
    <mergeCell ref="AG30:AH30"/>
    <mergeCell ref="AA30:AB30"/>
    <mergeCell ref="AC30:AD30"/>
    <mergeCell ref="AC28:AD28"/>
    <mergeCell ref="AE28:AF28"/>
    <mergeCell ref="AG25:AH25"/>
    <mergeCell ref="AI25:AJ25"/>
    <mergeCell ref="Q25:S25"/>
    <mergeCell ref="W25:X25"/>
    <mergeCell ref="Y25:Z25"/>
    <mergeCell ref="AA25:AB25"/>
    <mergeCell ref="W27:X27"/>
    <mergeCell ref="Y27:Z27"/>
    <mergeCell ref="AA27:AB27"/>
    <mergeCell ref="AC27:AD27"/>
    <mergeCell ref="AC25:AD25"/>
    <mergeCell ref="AE25:AF25"/>
    <mergeCell ref="AE27:AF27"/>
    <mergeCell ref="AG27:AH27"/>
    <mergeCell ref="AI27:AJ27"/>
    <mergeCell ref="AK27:AL27"/>
    <mergeCell ref="AK25:AL25"/>
    <mergeCell ref="E27:G27"/>
    <mergeCell ref="H27:J27"/>
    <mergeCell ref="K27:M27"/>
    <mergeCell ref="N27:P27"/>
    <mergeCell ref="Q27:S27"/>
    <mergeCell ref="Q19:S19"/>
    <mergeCell ref="T19:V19"/>
    <mergeCell ref="W19:X19"/>
    <mergeCell ref="Y19:Z19"/>
    <mergeCell ref="E19:G19"/>
    <mergeCell ref="H19:J19"/>
    <mergeCell ref="K19:M19"/>
    <mergeCell ref="N19:P19"/>
    <mergeCell ref="Y23:Z23"/>
    <mergeCell ref="AA23:AB23"/>
    <mergeCell ref="AA19:AB19"/>
    <mergeCell ref="AC19:AD19"/>
    <mergeCell ref="AE19:AF19"/>
    <mergeCell ref="AG19:AH19"/>
    <mergeCell ref="E23:G23"/>
    <mergeCell ref="H23:J23"/>
    <mergeCell ref="K23:M23"/>
    <mergeCell ref="N23:P23"/>
    <mergeCell ref="Q23:S23"/>
    <mergeCell ref="W23:X23"/>
    <mergeCell ref="AC23:AD23"/>
    <mergeCell ref="AE23:AF23"/>
    <mergeCell ref="AG23:AH23"/>
    <mergeCell ref="AI23:AJ23"/>
    <mergeCell ref="AI19:AJ19"/>
    <mergeCell ref="AK19:AL19"/>
    <mergeCell ref="AK23:AL23"/>
    <mergeCell ref="W15:AL15"/>
    <mergeCell ref="E15:J16"/>
    <mergeCell ref="Q15:V16"/>
    <mergeCell ref="N15:P18"/>
    <mergeCell ref="W16:AB16"/>
    <mergeCell ref="AC16:AL16"/>
    <mergeCell ref="Y17:AB17"/>
    <mergeCell ref="Q17:S18"/>
    <mergeCell ref="T17:V18"/>
    <mergeCell ref="A15:A18"/>
    <mergeCell ref="B15:C18"/>
    <mergeCell ref="D15:D18"/>
    <mergeCell ref="K15:M18"/>
    <mergeCell ref="E17:G18"/>
    <mergeCell ref="H17:J18"/>
    <mergeCell ref="AE17:AF18"/>
    <mergeCell ref="AG17:AH18"/>
    <mergeCell ref="AM15:AM18"/>
    <mergeCell ref="AN15:AN18"/>
    <mergeCell ref="AO15:AO18"/>
    <mergeCell ref="AP15:AP18"/>
    <mergeCell ref="W1:AL1"/>
    <mergeCell ref="W2:AL2"/>
    <mergeCell ref="W3:AL3"/>
    <mergeCell ref="AC4:AL4"/>
    <mergeCell ref="AI17:AJ18"/>
    <mergeCell ref="AK17:AL18"/>
    <mergeCell ref="Y18:Z18"/>
    <mergeCell ref="AA18:AB18"/>
    <mergeCell ref="W17:X18"/>
    <mergeCell ref="AC17:AD18"/>
    <mergeCell ref="A5:AL5"/>
    <mergeCell ref="A6:AL6"/>
    <mergeCell ref="A7:AL7"/>
    <mergeCell ref="B8:D8"/>
    <mergeCell ref="I8:O8"/>
    <mergeCell ref="P8:Q8"/>
    <mergeCell ref="S8:X8"/>
    <mergeCell ref="A13:AL13"/>
    <mergeCell ref="A14:AL14"/>
    <mergeCell ref="A9:AL9"/>
    <mergeCell ref="A10:AL10"/>
    <mergeCell ref="A11:AL11"/>
    <mergeCell ref="A12:AL12"/>
  </mergeCells>
  <phoneticPr fontId="0" type="noConversion"/>
  <dataValidations count="2">
    <dataValidation type="list" allowBlank="1" showInputMessage="1" showErrorMessage="1" sqref="AN1:AN1048576">
      <formula1>'Исходник '!$G$1:$G$5</formula1>
    </dataValidation>
    <dataValidation type="list" allowBlank="1" showInputMessage="1" showErrorMessage="1" sqref="AO1:AO1048576">
      <formula1>'Исходник '!$H$1:$H$4</formula1>
    </dataValidation>
  </dataValidations>
  <pageMargins left="0.35416700000000001" right="0.157639" top="0.54027800000000004" bottom="0.40972199999999998" header="0.32986100000000002" footer="0.19652800000000001"/>
  <pageSetup paperSize="9" fitToWidth="0" fitToHeight="0" orientation="landscape"/>
  <headerFooter>
    <oddFooter>&amp;C&amp;A стр.&amp;P из &amp;N</oddFooter>
  </headerFooter>
</worksheet>
</file>

<file path=xl/worksheets/sheet14.xml><?xml version="1.0" encoding="utf-8"?>
<worksheet xmlns="http://schemas.openxmlformats.org/spreadsheetml/2006/main" xmlns:r="http://schemas.openxmlformats.org/officeDocument/2006/relationships">
  <dimension ref="A1:CE336"/>
  <sheetViews>
    <sheetView topLeftCell="A87" workbookViewId="0">
      <selection activeCell="AW21" sqref="AW21"/>
    </sheetView>
  </sheetViews>
  <sheetFormatPr defaultRowHeight="12.75" outlineLevelCol="1"/>
  <cols>
    <col min="1" max="1" width="3.140625" customWidth="1"/>
    <col min="2" max="2" width="1.5703125" customWidth="1"/>
    <col min="3" max="3" width="10.7109375" customWidth="1"/>
    <col min="4" max="4" width="8.140625" customWidth="1"/>
    <col min="5" max="6" width="3.28515625" customWidth="1"/>
    <col min="7" max="7" width="3.5703125" customWidth="1"/>
    <col min="8" max="8" width="2" customWidth="1"/>
    <col min="9" max="10" width="3.28515625" customWidth="1"/>
    <col min="11" max="11" width="4.140625" customWidth="1"/>
    <col min="12" max="13" width="3.28515625" customWidth="1"/>
    <col min="14" max="14" width="3.42578125" customWidth="1"/>
    <col min="15" max="15" width="3.28515625" customWidth="1"/>
    <col min="16" max="16" width="4" customWidth="1"/>
    <col min="17" max="17" width="1.5703125" customWidth="1"/>
    <col min="18" max="26" width="3.28515625" customWidth="1"/>
    <col min="27" max="27" width="3.7109375" customWidth="1"/>
    <col min="28" max="28" width="3.28515625" customWidth="1"/>
    <col min="29" max="29" width="3.85546875" customWidth="1"/>
    <col min="30" max="30" width="2.28515625" customWidth="1"/>
    <col min="31" max="31" width="3.28515625" customWidth="1"/>
    <col min="32" max="32" width="3.7109375" customWidth="1"/>
    <col min="33" max="33" width="1.7109375" customWidth="1"/>
    <col min="34" max="37" width="3.28515625" customWidth="1"/>
    <col min="38" max="38" width="2.5703125" customWidth="1"/>
    <col min="39" max="40" width="3.28515625" customWidth="1"/>
    <col min="41" max="41" width="3.5703125" customWidth="1"/>
    <col min="42" max="42" width="8.85546875" hidden="1" customWidth="1" outlineLevel="1"/>
    <col min="43" max="43" width="17" style="96" hidden="1" customWidth="1" outlineLevel="1"/>
    <col min="44" max="44" width="3.28515625" customWidth="1" collapsed="1"/>
    <col min="45" max="54" width="3.28515625" customWidth="1"/>
    <col min="55" max="55" width="12.140625" customWidth="1"/>
    <col min="82" max="82" width="0.28515625" customWidth="1"/>
    <col min="83" max="83" width="9.140625" hidden="1" customWidth="1"/>
  </cols>
  <sheetData>
    <row r="1" spans="1:43" ht="18" customHeight="1">
      <c r="A1" s="66"/>
      <c r="B1" s="9" t="str">
        <f ca="1">'Исходник '!B3</f>
        <v>ООО ИК «ТМ-Электро»</v>
      </c>
      <c r="V1" s="9" t="s">
        <v>966</v>
      </c>
      <c r="X1" s="9"/>
      <c r="Z1" s="667">
        <f ca="1">'Исходник '!B19</f>
        <v>0</v>
      </c>
      <c r="AA1" s="447"/>
      <c r="AB1" s="447"/>
      <c r="AC1" s="447"/>
      <c r="AD1" s="447"/>
      <c r="AE1" s="447"/>
      <c r="AF1" s="447"/>
      <c r="AG1" s="447"/>
      <c r="AH1" s="447"/>
      <c r="AI1" s="447"/>
      <c r="AJ1" s="447"/>
      <c r="AK1" s="447"/>
      <c r="AL1" s="447"/>
      <c r="AM1" s="447"/>
      <c r="AN1" s="447"/>
      <c r="AO1" s="447"/>
      <c r="AQ1" s="196"/>
    </row>
    <row r="2" spans="1:43" ht="60" customHeight="1">
      <c r="A2" s="66"/>
      <c r="B2" s="509" t="s">
        <v>1106</v>
      </c>
      <c r="C2" s="526"/>
      <c r="D2" s="526"/>
      <c r="E2" s="526"/>
      <c r="F2" s="3"/>
      <c r="G2" s="3"/>
      <c r="H2" s="3"/>
      <c r="I2" s="3"/>
      <c r="J2" s="3"/>
      <c r="K2" s="3"/>
      <c r="L2" s="3"/>
      <c r="V2" s="60" t="s">
        <v>968</v>
      </c>
      <c r="X2" s="9"/>
      <c r="Z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AA2" s="735"/>
      <c r="AB2" s="735"/>
      <c r="AC2" s="735"/>
      <c r="AD2" s="735"/>
      <c r="AE2" s="735"/>
      <c r="AF2" s="735"/>
      <c r="AG2" s="735"/>
      <c r="AH2" s="735"/>
      <c r="AI2" s="735"/>
      <c r="AJ2" s="735"/>
      <c r="AK2" s="735"/>
      <c r="AL2" s="735"/>
      <c r="AM2" s="735"/>
      <c r="AN2" s="735"/>
      <c r="AO2" s="735"/>
    </row>
    <row r="3" spans="1:43" ht="31.5" customHeight="1">
      <c r="A3" s="66"/>
      <c r="B3" s="6" t="str">
        <f ca="1">CONCATENATE('Исходник '!A5," ",'Исходник '!B5)</f>
        <v>Свидетельство о регистрации № 7915</v>
      </c>
      <c r="C3" s="3"/>
      <c r="D3" s="3"/>
      <c r="E3" s="3"/>
      <c r="F3" s="3"/>
      <c r="G3" s="3"/>
      <c r="H3" s="3"/>
      <c r="I3" s="3"/>
      <c r="J3" s="3"/>
      <c r="K3" s="3"/>
      <c r="L3" s="3"/>
      <c r="V3" s="60" t="s">
        <v>971</v>
      </c>
      <c r="X3" s="9"/>
      <c r="Z3" s="561">
        <f ca="1">'Исходник '!B21</f>
        <v>0</v>
      </c>
      <c r="AA3" s="470"/>
      <c r="AB3" s="470"/>
      <c r="AC3" s="470"/>
      <c r="AD3" s="470"/>
      <c r="AE3" s="470"/>
      <c r="AF3" s="470"/>
      <c r="AG3" s="470"/>
      <c r="AH3" s="470"/>
      <c r="AI3" s="470"/>
      <c r="AJ3" s="470"/>
      <c r="AK3" s="470"/>
      <c r="AL3" s="470"/>
      <c r="AM3" s="470"/>
      <c r="AN3" s="470"/>
      <c r="AO3" s="470"/>
      <c r="AQ3" s="196"/>
    </row>
    <row r="4" spans="1:43" ht="16.5" customHeight="1">
      <c r="A4" s="66"/>
      <c r="B4" s="6" t="str">
        <f ca="1">CONCATENATE('Исходник '!A7," ",'Исходник '!B7)</f>
        <v xml:space="preserve">Действительно до «25» ноября 2022 г. </v>
      </c>
      <c r="C4" s="5"/>
      <c r="D4" s="5"/>
      <c r="E4" s="5"/>
      <c r="F4" s="5"/>
      <c r="G4" s="5"/>
      <c r="H4" s="5"/>
      <c r="I4" s="5"/>
      <c r="J4" s="5"/>
      <c r="K4" s="5"/>
      <c r="L4" s="5"/>
      <c r="V4" s="9" t="s">
        <v>1107</v>
      </c>
      <c r="X4" s="9"/>
      <c r="AA4" s="5"/>
      <c r="AB4" s="5"/>
      <c r="AC4" s="5"/>
      <c r="AD4" s="5"/>
      <c r="AF4" s="5"/>
      <c r="AG4" s="667" t="str">
        <f ca="1">'Исходник '!B34</f>
        <v>30 июня 2020г.</v>
      </c>
      <c r="AH4" s="447"/>
      <c r="AI4" s="447"/>
      <c r="AJ4" s="447"/>
      <c r="AK4" s="447"/>
      <c r="AL4" s="447"/>
      <c r="AM4" s="447"/>
      <c r="AN4" s="447"/>
      <c r="AO4" s="447"/>
      <c r="AQ4" s="196"/>
    </row>
    <row r="5" spans="1:43" ht="18" customHeight="1">
      <c r="A5" s="769" t="str">
        <f ca="1">CONCATENATE('Исходник '!A16," ",'Исходник '!D17)</f>
        <v>Протокол  №503-6</v>
      </c>
      <c r="B5" s="769"/>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Q5" s="196"/>
    </row>
    <row r="6" spans="1:43" ht="18.75" customHeight="1">
      <c r="A6" s="511" t="s">
        <v>567</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Q6" s="196"/>
    </row>
    <row r="7" spans="1:43" ht="16.5"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Q7" s="196"/>
    </row>
    <row r="8" spans="1:43" ht="18" customHeight="1">
      <c r="A8" s="7"/>
      <c r="B8" s="7"/>
      <c r="C8" s="7"/>
      <c r="D8" s="67"/>
      <c r="F8" s="7"/>
      <c r="M8" s="248" t="s">
        <v>1301</v>
      </c>
      <c r="N8" s="68">
        <f ca="1">'Исходник '!B36</f>
        <v>23</v>
      </c>
      <c r="O8" s="7" t="s">
        <v>998</v>
      </c>
      <c r="P8" s="7" t="s">
        <v>1302</v>
      </c>
      <c r="U8" s="68">
        <f ca="1">'Исходник '!B37</f>
        <v>58</v>
      </c>
      <c r="V8" s="12" t="s">
        <v>1000</v>
      </c>
      <c r="W8" s="7" t="s">
        <v>1303</v>
      </c>
      <c r="AC8" s="68">
        <f ca="1">'Исходник '!B38</f>
        <v>741</v>
      </c>
      <c r="AD8" s="7" t="s">
        <v>1002</v>
      </c>
      <c r="AF8" s="7"/>
      <c r="AG8" s="7"/>
      <c r="AQ8" s="196"/>
    </row>
    <row r="9" spans="1:43" ht="15.75"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Q9" s="196"/>
    </row>
    <row r="10" spans="1:43" ht="15.75" customHeight="1">
      <c r="A10" s="516" t="str">
        <f ca="1">'Исходник '!B23</f>
        <v>приёмо-сдаточные</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Q10" s="196"/>
    </row>
    <row r="11" spans="1:43" s="52" customFormat="1" ht="10.5" customHeight="1">
      <c r="A11" s="716" t="s">
        <v>1305</v>
      </c>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Q11" s="95"/>
    </row>
    <row r="12" spans="1:43" ht="15" customHeight="1">
      <c r="A12" s="668" t="s">
        <v>174</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Q12" s="196"/>
    </row>
    <row r="13" spans="1:43" ht="18" customHeight="1">
      <c r="A13" s="505" t="s">
        <v>568</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Q13" s="196"/>
    </row>
    <row r="14" spans="1:43" ht="18" customHeight="1">
      <c r="A14" s="510" t="s">
        <v>1307</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Q14" s="196"/>
    </row>
    <row r="15" spans="1:43" ht="63" customHeight="1">
      <c r="A15" s="683" t="s">
        <v>1017</v>
      </c>
      <c r="B15" s="683"/>
      <c r="C15" s="457" t="s">
        <v>569</v>
      </c>
      <c r="D15" s="458"/>
      <c r="E15" s="683" t="s">
        <v>570</v>
      </c>
      <c r="F15" s="683"/>
      <c r="G15" s="683"/>
      <c r="H15" s="683"/>
      <c r="I15" s="737" t="s">
        <v>571</v>
      </c>
      <c r="J15" s="764"/>
      <c r="K15" s="738"/>
      <c r="L15" s="737" t="s">
        <v>572</v>
      </c>
      <c r="M15" s="764"/>
      <c r="N15" s="738"/>
      <c r="O15" s="737" t="s">
        <v>573</v>
      </c>
      <c r="P15" s="764"/>
      <c r="Q15" s="738"/>
      <c r="R15" s="737" t="s">
        <v>574</v>
      </c>
      <c r="S15" s="764"/>
      <c r="T15" s="738"/>
      <c r="U15" s="737" t="s">
        <v>575</v>
      </c>
      <c r="V15" s="764"/>
      <c r="W15" s="738"/>
      <c r="X15" s="737" t="s">
        <v>576</v>
      </c>
      <c r="Y15" s="738"/>
      <c r="Z15" s="737" t="s">
        <v>577</v>
      </c>
      <c r="AA15" s="764"/>
      <c r="AB15" s="738"/>
      <c r="AC15" s="737" t="s">
        <v>578</v>
      </c>
      <c r="AD15" s="738"/>
      <c r="AE15" s="737" t="s">
        <v>579</v>
      </c>
      <c r="AF15" s="764"/>
      <c r="AG15" s="738"/>
      <c r="AH15" s="737" t="s">
        <v>578</v>
      </c>
      <c r="AI15" s="738"/>
      <c r="AJ15" s="683" t="s">
        <v>580</v>
      </c>
      <c r="AK15" s="683"/>
      <c r="AL15" s="683"/>
      <c r="AM15" s="683"/>
      <c r="AN15" s="683"/>
      <c r="AO15" s="683"/>
      <c r="AP15" s="677" t="s">
        <v>581</v>
      </c>
      <c r="AQ15" s="770" t="s">
        <v>491</v>
      </c>
    </row>
    <row r="16" spans="1:43" ht="34.5" customHeight="1">
      <c r="A16" s="683"/>
      <c r="B16" s="683"/>
      <c r="C16" s="484"/>
      <c r="D16" s="485"/>
      <c r="E16" s="683"/>
      <c r="F16" s="683"/>
      <c r="G16" s="683"/>
      <c r="H16" s="683"/>
      <c r="I16" s="765"/>
      <c r="J16" s="766"/>
      <c r="K16" s="767"/>
      <c r="L16" s="765"/>
      <c r="M16" s="766"/>
      <c r="N16" s="767"/>
      <c r="O16" s="765"/>
      <c r="P16" s="766"/>
      <c r="Q16" s="767"/>
      <c r="R16" s="765"/>
      <c r="S16" s="766"/>
      <c r="T16" s="767"/>
      <c r="U16" s="765"/>
      <c r="V16" s="766"/>
      <c r="W16" s="767"/>
      <c r="X16" s="765"/>
      <c r="Y16" s="767"/>
      <c r="Z16" s="765"/>
      <c r="AA16" s="766"/>
      <c r="AB16" s="767"/>
      <c r="AC16" s="765"/>
      <c r="AD16" s="767"/>
      <c r="AE16" s="765"/>
      <c r="AF16" s="766"/>
      <c r="AG16" s="767"/>
      <c r="AH16" s="765"/>
      <c r="AI16" s="767"/>
      <c r="AJ16" s="683"/>
      <c r="AK16" s="683"/>
      <c r="AL16" s="683"/>
      <c r="AM16" s="683"/>
      <c r="AN16" s="683"/>
      <c r="AO16" s="683"/>
      <c r="AP16" s="703"/>
      <c r="AQ16" s="742"/>
    </row>
    <row r="17" spans="1:43" ht="15.75" customHeight="1">
      <c r="A17" s="683"/>
      <c r="B17" s="683"/>
      <c r="C17" s="484"/>
      <c r="D17" s="485"/>
      <c r="E17" s="683"/>
      <c r="F17" s="683"/>
      <c r="G17" s="683"/>
      <c r="H17" s="683"/>
      <c r="I17" s="765"/>
      <c r="J17" s="766"/>
      <c r="K17" s="767"/>
      <c r="L17" s="765"/>
      <c r="M17" s="766"/>
      <c r="N17" s="767"/>
      <c r="O17" s="765"/>
      <c r="P17" s="766"/>
      <c r="Q17" s="767"/>
      <c r="R17" s="765"/>
      <c r="S17" s="766"/>
      <c r="T17" s="767"/>
      <c r="U17" s="765"/>
      <c r="V17" s="766"/>
      <c r="W17" s="767"/>
      <c r="X17" s="765"/>
      <c r="Y17" s="767"/>
      <c r="Z17" s="765"/>
      <c r="AA17" s="766"/>
      <c r="AB17" s="767"/>
      <c r="AC17" s="765"/>
      <c r="AD17" s="767"/>
      <c r="AE17" s="765"/>
      <c r="AF17" s="766"/>
      <c r="AG17" s="767"/>
      <c r="AH17" s="765"/>
      <c r="AI17" s="767"/>
      <c r="AJ17" s="683" t="s">
        <v>582</v>
      </c>
      <c r="AK17" s="683"/>
      <c r="AL17" s="683"/>
      <c r="AM17" s="683" t="s">
        <v>583</v>
      </c>
      <c r="AN17" s="683"/>
      <c r="AO17" s="683"/>
      <c r="AP17" s="703"/>
      <c r="AQ17" s="742"/>
    </row>
    <row r="18" spans="1:43" ht="26.25" customHeight="1">
      <c r="A18" s="683"/>
      <c r="B18" s="683"/>
      <c r="C18" s="459"/>
      <c r="D18" s="460"/>
      <c r="E18" s="683"/>
      <c r="F18" s="683"/>
      <c r="G18" s="683"/>
      <c r="H18" s="683"/>
      <c r="I18" s="739"/>
      <c r="J18" s="768"/>
      <c r="K18" s="740"/>
      <c r="L18" s="739"/>
      <c r="M18" s="768"/>
      <c r="N18" s="740"/>
      <c r="O18" s="739"/>
      <c r="P18" s="768"/>
      <c r="Q18" s="740"/>
      <c r="R18" s="739"/>
      <c r="S18" s="768"/>
      <c r="T18" s="740"/>
      <c r="U18" s="739"/>
      <c r="V18" s="768"/>
      <c r="W18" s="740"/>
      <c r="X18" s="739"/>
      <c r="Y18" s="740"/>
      <c r="Z18" s="739"/>
      <c r="AA18" s="768"/>
      <c r="AB18" s="740"/>
      <c r="AC18" s="739"/>
      <c r="AD18" s="740"/>
      <c r="AE18" s="739"/>
      <c r="AF18" s="768"/>
      <c r="AG18" s="740"/>
      <c r="AH18" s="739"/>
      <c r="AI18" s="740"/>
      <c r="AJ18" s="683"/>
      <c r="AK18" s="683"/>
      <c r="AL18" s="683"/>
      <c r="AM18" s="683"/>
      <c r="AN18" s="683"/>
      <c r="AO18" s="683"/>
      <c r="AP18" s="704"/>
      <c r="AQ18" s="743"/>
    </row>
    <row r="19" spans="1:43" s="324" customFormat="1" ht="14.25" customHeight="1">
      <c r="A19" s="675">
        <v>1</v>
      </c>
      <c r="B19" s="675"/>
      <c r="C19" s="98">
        <v>2</v>
      </c>
      <c r="D19" s="99"/>
      <c r="E19" s="675">
        <v>3</v>
      </c>
      <c r="F19" s="675"/>
      <c r="G19" s="675"/>
      <c r="H19" s="675"/>
      <c r="I19" s="675">
        <v>4</v>
      </c>
      <c r="J19" s="675"/>
      <c r="K19" s="675"/>
      <c r="L19" s="675">
        <v>5</v>
      </c>
      <c r="M19" s="675"/>
      <c r="N19" s="675"/>
      <c r="O19" s="675">
        <v>6</v>
      </c>
      <c r="P19" s="675"/>
      <c r="Q19" s="675"/>
      <c r="R19" s="675">
        <v>7</v>
      </c>
      <c r="S19" s="675"/>
      <c r="T19" s="675"/>
      <c r="U19" s="675">
        <v>8</v>
      </c>
      <c r="V19" s="675"/>
      <c r="W19" s="675"/>
      <c r="X19" s="675">
        <v>9</v>
      </c>
      <c r="Y19" s="675"/>
      <c r="Z19" s="675">
        <v>10</v>
      </c>
      <c r="AA19" s="675"/>
      <c r="AB19" s="675"/>
      <c r="AC19" s="675">
        <v>11</v>
      </c>
      <c r="AD19" s="675"/>
      <c r="AE19" s="675">
        <v>12</v>
      </c>
      <c r="AF19" s="675"/>
      <c r="AG19" s="675"/>
      <c r="AH19" s="675">
        <v>13</v>
      </c>
      <c r="AI19" s="675"/>
      <c r="AJ19" s="675">
        <v>14</v>
      </c>
      <c r="AK19" s="675"/>
      <c r="AL19" s="675"/>
      <c r="AM19" s="675">
        <v>15</v>
      </c>
      <c r="AN19" s="675"/>
      <c r="AO19" s="675"/>
      <c r="AP19" s="100"/>
      <c r="AQ19" s="323"/>
    </row>
    <row r="20" spans="1:43" s="7" customFormat="1" ht="20.100000000000001" customHeight="1">
      <c r="A20" s="69" t="str">
        <f ca="1">'Протокол №503-4'!A21</f>
        <v>Корпус №4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1"/>
      <c r="AP20" s="101"/>
      <c r="AQ20" s="325"/>
    </row>
    <row r="21" spans="1:43" s="7" customFormat="1" ht="20.100000000000001" customHeight="1">
      <c r="A21" s="69" t="str">
        <f ca="1">'Протокол №503-4'!A22</f>
        <v>ВРУ-4.1 (жильё/сек.1)</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1"/>
      <c r="AP21" s="101"/>
      <c r="AQ21" s="325"/>
    </row>
    <row r="22" spans="1:43" s="7" customFormat="1" ht="20.100000000000001" customHeight="1">
      <c r="A22" s="69" t="str">
        <f ca="1">'Протокол №503-2'!A50</f>
        <v>РП-3</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101"/>
      <c r="AQ22" s="325"/>
    </row>
    <row r="23" spans="1:43" s="7" customFormat="1" ht="20.100000000000001" customHeight="1">
      <c r="A23" s="622">
        <v>1</v>
      </c>
      <c r="B23" s="622"/>
      <c r="C23" s="427" t="s">
        <v>470</v>
      </c>
      <c r="D23" s="429" t="s">
        <v>584</v>
      </c>
      <c r="E23" s="553" t="s">
        <v>408</v>
      </c>
      <c r="F23" s="463" t="s">
        <v>585</v>
      </c>
      <c r="G23" s="463" t="s">
        <v>585</v>
      </c>
      <c r="H23" s="462" t="s">
        <v>585</v>
      </c>
      <c r="I23" s="556" t="s">
        <v>1064</v>
      </c>
      <c r="J23" s="556"/>
      <c r="K23" s="556"/>
      <c r="L23" s="553">
        <f t="shared" ref="L23:L32" si="0">AP23</f>
        <v>16</v>
      </c>
      <c r="M23" s="554"/>
      <c r="N23" s="555"/>
      <c r="O23" s="556" t="s">
        <v>586</v>
      </c>
      <c r="P23" s="556"/>
      <c r="Q23" s="556"/>
      <c r="R23" s="556">
        <f t="shared" ref="R23:R32" si="1">U23/2</f>
        <v>15</v>
      </c>
      <c r="S23" s="556"/>
      <c r="T23" s="556"/>
      <c r="U23" s="556">
        <v>30</v>
      </c>
      <c r="V23" s="556"/>
      <c r="W23" s="556"/>
      <c r="X23" s="556" t="s">
        <v>930</v>
      </c>
      <c r="Y23" s="556"/>
      <c r="Z23" s="556">
        <f t="shared" ref="Z23:Z32" si="2">R23</f>
        <v>15</v>
      </c>
      <c r="AA23" s="556"/>
      <c r="AB23" s="556"/>
      <c r="AC23" s="553" t="str">
        <f ca="1">IF(D23="~380В",'Исходник '!$O$2,'Исходник '!$Q$2)</f>
        <v>-</v>
      </c>
      <c r="AD23" s="555"/>
      <c r="AE23" s="556">
        <f t="shared" ref="AE23:AE32" si="3">U23</f>
        <v>30</v>
      </c>
      <c r="AF23" s="556"/>
      <c r="AG23" s="556"/>
      <c r="AH23" s="556" t="str">
        <f ca="1">IF(D23="~380В",'Исходник '!$O$1,'Исходник '!$Q$1)</f>
        <v>+</v>
      </c>
      <c r="AI23" s="556"/>
      <c r="AJ23" s="556">
        <v>0.3</v>
      </c>
      <c r="AK23" s="556"/>
      <c r="AL23" s="556"/>
      <c r="AM23" s="556">
        <v>2.4E-2</v>
      </c>
      <c r="AN23" s="556"/>
      <c r="AO23" s="556"/>
      <c r="AP23" s="314">
        <v>16</v>
      </c>
      <c r="AQ23" s="206" t="str">
        <f t="shared" ref="AQ23:AQ32" si="4">IF(D23="~380В","раздвинь строчку","-")</f>
        <v>-</v>
      </c>
    </row>
    <row r="24" spans="1:43" s="7" customFormat="1" ht="20.100000000000001" customHeight="1">
      <c r="A24" s="622">
        <f t="shared" ref="A24:A32" si="5">A23+1</f>
        <v>2</v>
      </c>
      <c r="B24" s="622"/>
      <c r="C24" s="427" t="s">
        <v>470</v>
      </c>
      <c r="D24" s="429" t="s">
        <v>584</v>
      </c>
      <c r="E24" s="553" t="s">
        <v>558</v>
      </c>
      <c r="F24" s="463" t="s">
        <v>585</v>
      </c>
      <c r="G24" s="463" t="s">
        <v>585</v>
      </c>
      <c r="H24" s="462" t="s">
        <v>585</v>
      </c>
      <c r="I24" s="556" t="s">
        <v>1064</v>
      </c>
      <c r="J24" s="556"/>
      <c r="K24" s="556"/>
      <c r="L24" s="553">
        <f t="shared" si="0"/>
        <v>16</v>
      </c>
      <c r="M24" s="554"/>
      <c r="N24" s="555"/>
      <c r="O24" s="556" t="s">
        <v>586</v>
      </c>
      <c r="P24" s="556"/>
      <c r="Q24" s="556"/>
      <c r="R24" s="556">
        <f t="shared" si="1"/>
        <v>15</v>
      </c>
      <c r="S24" s="556"/>
      <c r="T24" s="556"/>
      <c r="U24" s="556">
        <v>30</v>
      </c>
      <c r="V24" s="556"/>
      <c r="W24" s="556"/>
      <c r="X24" s="556" t="s">
        <v>930</v>
      </c>
      <c r="Y24" s="556"/>
      <c r="Z24" s="556">
        <f t="shared" si="2"/>
        <v>15</v>
      </c>
      <c r="AA24" s="556"/>
      <c r="AB24" s="556"/>
      <c r="AC24" s="553" t="str">
        <f ca="1">IF(D24="~380В",'Исходник '!$O$2,'Исходник '!$Q$2)</f>
        <v>-</v>
      </c>
      <c r="AD24" s="555"/>
      <c r="AE24" s="556">
        <f t="shared" si="3"/>
        <v>30</v>
      </c>
      <c r="AF24" s="556"/>
      <c r="AG24" s="556"/>
      <c r="AH24" s="556" t="str">
        <f ca="1">IF(D24="~380В",'Исходник '!$O$1,'Исходник '!$Q$1)</f>
        <v>+</v>
      </c>
      <c r="AI24" s="556"/>
      <c r="AJ24" s="556">
        <v>0.3</v>
      </c>
      <c r="AK24" s="556"/>
      <c r="AL24" s="556"/>
      <c r="AM24" s="556">
        <v>2.6000000000000002E-2</v>
      </c>
      <c r="AN24" s="556"/>
      <c r="AO24" s="556"/>
      <c r="AP24" s="314">
        <v>16</v>
      </c>
      <c r="AQ24" s="206" t="str">
        <f t="shared" si="4"/>
        <v>-</v>
      </c>
    </row>
    <row r="25" spans="1:43" s="7" customFormat="1" ht="20.100000000000001" customHeight="1">
      <c r="A25" s="622">
        <f t="shared" si="5"/>
        <v>3</v>
      </c>
      <c r="B25" s="622"/>
      <c r="C25" s="427" t="s">
        <v>470</v>
      </c>
      <c r="D25" s="429" t="s">
        <v>584</v>
      </c>
      <c r="E25" s="553" t="s">
        <v>587</v>
      </c>
      <c r="F25" s="463" t="s">
        <v>585</v>
      </c>
      <c r="G25" s="463" t="s">
        <v>585</v>
      </c>
      <c r="H25" s="462" t="s">
        <v>585</v>
      </c>
      <c r="I25" s="556" t="s">
        <v>1064</v>
      </c>
      <c r="J25" s="556"/>
      <c r="K25" s="556"/>
      <c r="L25" s="553">
        <f t="shared" si="0"/>
        <v>16</v>
      </c>
      <c r="M25" s="554"/>
      <c r="N25" s="555"/>
      <c r="O25" s="556" t="s">
        <v>586</v>
      </c>
      <c r="P25" s="556"/>
      <c r="Q25" s="556"/>
      <c r="R25" s="556">
        <f t="shared" si="1"/>
        <v>15</v>
      </c>
      <c r="S25" s="556"/>
      <c r="T25" s="556"/>
      <c r="U25" s="556">
        <v>30</v>
      </c>
      <c r="V25" s="556"/>
      <c r="W25" s="556"/>
      <c r="X25" s="556" t="s">
        <v>930</v>
      </c>
      <c r="Y25" s="556"/>
      <c r="Z25" s="556">
        <f t="shared" si="2"/>
        <v>15</v>
      </c>
      <c r="AA25" s="556"/>
      <c r="AB25" s="556"/>
      <c r="AC25" s="553" t="str">
        <f ca="1">IF(D25="~380В",'Исходник '!$O$2,'Исходник '!$Q$2)</f>
        <v>-</v>
      </c>
      <c r="AD25" s="555"/>
      <c r="AE25" s="556">
        <f t="shared" si="3"/>
        <v>30</v>
      </c>
      <c r="AF25" s="556"/>
      <c r="AG25" s="556"/>
      <c r="AH25" s="556" t="str">
        <f ca="1">IF(D25="~380В",'Исходник '!$O$1,'Исходник '!$Q$1)</f>
        <v>+</v>
      </c>
      <c r="AI25" s="556"/>
      <c r="AJ25" s="556">
        <v>0.3</v>
      </c>
      <c r="AK25" s="556"/>
      <c r="AL25" s="556"/>
      <c r="AM25" s="556">
        <v>2.5000000000000001E-2</v>
      </c>
      <c r="AN25" s="556"/>
      <c r="AO25" s="556"/>
      <c r="AP25" s="314">
        <v>16</v>
      </c>
      <c r="AQ25" s="206" t="str">
        <f t="shared" si="4"/>
        <v>-</v>
      </c>
    </row>
    <row r="26" spans="1:43" s="7" customFormat="1" ht="20.100000000000001" customHeight="1">
      <c r="A26" s="622">
        <f t="shared" si="5"/>
        <v>4</v>
      </c>
      <c r="B26" s="622"/>
      <c r="C26" s="427" t="s">
        <v>470</v>
      </c>
      <c r="D26" s="429" t="s">
        <v>584</v>
      </c>
      <c r="E26" s="553" t="s">
        <v>588</v>
      </c>
      <c r="F26" s="463" t="s">
        <v>585</v>
      </c>
      <c r="G26" s="463" t="s">
        <v>585</v>
      </c>
      <c r="H26" s="462" t="s">
        <v>585</v>
      </c>
      <c r="I26" s="556" t="s">
        <v>1064</v>
      </c>
      <c r="J26" s="556"/>
      <c r="K26" s="556"/>
      <c r="L26" s="553">
        <f t="shared" si="0"/>
        <v>10</v>
      </c>
      <c r="M26" s="554"/>
      <c r="N26" s="555"/>
      <c r="O26" s="556" t="s">
        <v>586</v>
      </c>
      <c r="P26" s="556"/>
      <c r="Q26" s="556"/>
      <c r="R26" s="556">
        <f t="shared" si="1"/>
        <v>15</v>
      </c>
      <c r="S26" s="556"/>
      <c r="T26" s="556"/>
      <c r="U26" s="556">
        <v>30</v>
      </c>
      <c r="V26" s="556"/>
      <c r="W26" s="556"/>
      <c r="X26" s="556" t="s">
        <v>930</v>
      </c>
      <c r="Y26" s="556"/>
      <c r="Z26" s="556">
        <f t="shared" si="2"/>
        <v>15</v>
      </c>
      <c r="AA26" s="556"/>
      <c r="AB26" s="556"/>
      <c r="AC26" s="553" t="str">
        <f ca="1">IF(D26="~380В",'Исходник '!$O$2,'Исходник '!$Q$2)</f>
        <v>-</v>
      </c>
      <c r="AD26" s="555"/>
      <c r="AE26" s="556">
        <f t="shared" si="3"/>
        <v>30</v>
      </c>
      <c r="AF26" s="556"/>
      <c r="AG26" s="556"/>
      <c r="AH26" s="556" t="str">
        <f ca="1">IF(D26="~380В",'Исходник '!$O$1,'Исходник '!$Q$1)</f>
        <v>+</v>
      </c>
      <c r="AI26" s="556"/>
      <c r="AJ26" s="556">
        <v>0.3</v>
      </c>
      <c r="AK26" s="556"/>
      <c r="AL26" s="556"/>
      <c r="AM26" s="556">
        <v>2.7000000000000003E-2</v>
      </c>
      <c r="AN26" s="556"/>
      <c r="AO26" s="556"/>
      <c r="AP26" s="314">
        <v>10</v>
      </c>
      <c r="AQ26" s="206" t="str">
        <f t="shared" si="4"/>
        <v>-</v>
      </c>
    </row>
    <row r="27" spans="1:43" s="7" customFormat="1" ht="20.100000000000001" customHeight="1">
      <c r="A27" s="622">
        <f t="shared" si="5"/>
        <v>5</v>
      </c>
      <c r="B27" s="622"/>
      <c r="C27" s="427" t="s">
        <v>470</v>
      </c>
      <c r="D27" s="429" t="s">
        <v>584</v>
      </c>
      <c r="E27" s="553" t="s">
        <v>589</v>
      </c>
      <c r="F27" s="463" t="s">
        <v>585</v>
      </c>
      <c r="G27" s="463" t="s">
        <v>585</v>
      </c>
      <c r="H27" s="462" t="s">
        <v>585</v>
      </c>
      <c r="I27" s="556" t="s">
        <v>1064</v>
      </c>
      <c r="J27" s="556"/>
      <c r="K27" s="556"/>
      <c r="L27" s="553">
        <f t="shared" si="0"/>
        <v>10</v>
      </c>
      <c r="M27" s="554"/>
      <c r="N27" s="555"/>
      <c r="O27" s="556" t="s">
        <v>586</v>
      </c>
      <c r="P27" s="556"/>
      <c r="Q27" s="556"/>
      <c r="R27" s="556">
        <f t="shared" si="1"/>
        <v>15</v>
      </c>
      <c r="S27" s="556"/>
      <c r="T27" s="556"/>
      <c r="U27" s="556">
        <v>30</v>
      </c>
      <c r="V27" s="556"/>
      <c r="W27" s="556"/>
      <c r="X27" s="556" t="s">
        <v>930</v>
      </c>
      <c r="Y27" s="556"/>
      <c r="Z27" s="556">
        <f t="shared" si="2"/>
        <v>15</v>
      </c>
      <c r="AA27" s="556"/>
      <c r="AB27" s="556"/>
      <c r="AC27" s="553" t="str">
        <f ca="1">IF(D27="~380В",'Исходник '!$O$2,'Исходник '!$Q$2)</f>
        <v>-</v>
      </c>
      <c r="AD27" s="555"/>
      <c r="AE27" s="556">
        <f t="shared" si="3"/>
        <v>30</v>
      </c>
      <c r="AF27" s="556"/>
      <c r="AG27" s="556"/>
      <c r="AH27" s="556" t="str">
        <f ca="1">IF(D27="~380В",'Исходник '!$O$1,'Исходник '!$Q$1)</f>
        <v>+</v>
      </c>
      <c r="AI27" s="556"/>
      <c r="AJ27" s="556">
        <v>0.3</v>
      </c>
      <c r="AK27" s="556"/>
      <c r="AL27" s="556"/>
      <c r="AM27" s="556">
        <v>2.4E-2</v>
      </c>
      <c r="AN27" s="556"/>
      <c r="AO27" s="556"/>
      <c r="AP27" s="314">
        <v>10</v>
      </c>
      <c r="AQ27" s="206" t="str">
        <f t="shared" si="4"/>
        <v>-</v>
      </c>
    </row>
    <row r="28" spans="1:43" s="7" customFormat="1" ht="20.100000000000001" customHeight="1">
      <c r="A28" s="622">
        <f t="shared" si="5"/>
        <v>6</v>
      </c>
      <c r="B28" s="622"/>
      <c r="C28" s="427" t="s">
        <v>470</v>
      </c>
      <c r="D28" s="429" t="s">
        <v>584</v>
      </c>
      <c r="E28" s="553" t="s">
        <v>590</v>
      </c>
      <c r="F28" s="463" t="s">
        <v>585</v>
      </c>
      <c r="G28" s="463" t="s">
        <v>585</v>
      </c>
      <c r="H28" s="462" t="s">
        <v>585</v>
      </c>
      <c r="I28" s="556" t="s">
        <v>1064</v>
      </c>
      <c r="J28" s="556"/>
      <c r="K28" s="556"/>
      <c r="L28" s="553">
        <f t="shared" si="0"/>
        <v>10</v>
      </c>
      <c r="M28" s="554"/>
      <c r="N28" s="555"/>
      <c r="O28" s="556" t="s">
        <v>586</v>
      </c>
      <c r="P28" s="556"/>
      <c r="Q28" s="556"/>
      <c r="R28" s="556">
        <f t="shared" si="1"/>
        <v>15</v>
      </c>
      <c r="S28" s="556"/>
      <c r="T28" s="556"/>
      <c r="U28" s="556">
        <v>30</v>
      </c>
      <c r="V28" s="556"/>
      <c r="W28" s="556"/>
      <c r="X28" s="556" t="s">
        <v>930</v>
      </c>
      <c r="Y28" s="556"/>
      <c r="Z28" s="556">
        <f t="shared" si="2"/>
        <v>15</v>
      </c>
      <c r="AA28" s="556"/>
      <c r="AB28" s="556"/>
      <c r="AC28" s="553" t="str">
        <f ca="1">IF(D28="~380В",'Исходник '!$O$2,'Исходник '!$Q$2)</f>
        <v>-</v>
      </c>
      <c r="AD28" s="555"/>
      <c r="AE28" s="556">
        <f t="shared" si="3"/>
        <v>30</v>
      </c>
      <c r="AF28" s="556"/>
      <c r="AG28" s="556"/>
      <c r="AH28" s="556" t="str">
        <f ca="1">IF(D28="~380В",'Исходник '!$O$1,'Исходник '!$Q$1)</f>
        <v>+</v>
      </c>
      <c r="AI28" s="556"/>
      <c r="AJ28" s="556">
        <v>0.3</v>
      </c>
      <c r="AK28" s="556"/>
      <c r="AL28" s="556"/>
      <c r="AM28" s="556">
        <v>2.3E-2</v>
      </c>
      <c r="AN28" s="556"/>
      <c r="AO28" s="556"/>
      <c r="AP28" s="314">
        <v>10</v>
      </c>
      <c r="AQ28" s="206" t="str">
        <f t="shared" si="4"/>
        <v>-</v>
      </c>
    </row>
    <row r="29" spans="1:43" s="7" customFormat="1" ht="20.100000000000001" customHeight="1">
      <c r="A29" s="622">
        <f t="shared" si="5"/>
        <v>7</v>
      </c>
      <c r="B29" s="622"/>
      <c r="C29" s="427" t="s">
        <v>470</v>
      </c>
      <c r="D29" s="429" t="s">
        <v>584</v>
      </c>
      <c r="E29" s="553" t="s">
        <v>591</v>
      </c>
      <c r="F29" s="463" t="s">
        <v>585</v>
      </c>
      <c r="G29" s="463" t="s">
        <v>585</v>
      </c>
      <c r="H29" s="462" t="s">
        <v>585</v>
      </c>
      <c r="I29" s="556" t="s">
        <v>1064</v>
      </c>
      <c r="J29" s="556"/>
      <c r="K29" s="556"/>
      <c r="L29" s="553">
        <f t="shared" si="0"/>
        <v>10</v>
      </c>
      <c r="M29" s="554"/>
      <c r="N29" s="555"/>
      <c r="O29" s="556" t="s">
        <v>586</v>
      </c>
      <c r="P29" s="556"/>
      <c r="Q29" s="556"/>
      <c r="R29" s="556">
        <f t="shared" si="1"/>
        <v>15</v>
      </c>
      <c r="S29" s="556"/>
      <c r="T29" s="556"/>
      <c r="U29" s="556">
        <v>30</v>
      </c>
      <c r="V29" s="556"/>
      <c r="W29" s="556"/>
      <c r="X29" s="556" t="s">
        <v>930</v>
      </c>
      <c r="Y29" s="556"/>
      <c r="Z29" s="556">
        <f t="shared" si="2"/>
        <v>15</v>
      </c>
      <c r="AA29" s="556"/>
      <c r="AB29" s="556"/>
      <c r="AC29" s="553" t="str">
        <f ca="1">IF(D29="~380В",'Исходник '!$O$2,'Исходник '!$Q$2)</f>
        <v>-</v>
      </c>
      <c r="AD29" s="555"/>
      <c r="AE29" s="556">
        <f t="shared" si="3"/>
        <v>30</v>
      </c>
      <c r="AF29" s="556"/>
      <c r="AG29" s="556"/>
      <c r="AH29" s="556" t="str">
        <f ca="1">IF(D29="~380В",'Исходник '!$O$1,'Исходник '!$Q$1)</f>
        <v>+</v>
      </c>
      <c r="AI29" s="556"/>
      <c r="AJ29" s="556">
        <v>0.3</v>
      </c>
      <c r="AK29" s="556"/>
      <c r="AL29" s="556"/>
      <c r="AM29" s="556">
        <v>2.4E-2</v>
      </c>
      <c r="AN29" s="556"/>
      <c r="AO29" s="556"/>
      <c r="AP29" s="314">
        <v>10</v>
      </c>
      <c r="AQ29" s="206" t="str">
        <f t="shared" si="4"/>
        <v>-</v>
      </c>
    </row>
    <row r="30" spans="1:43" s="7" customFormat="1" ht="20.100000000000001" customHeight="1">
      <c r="A30" s="622">
        <f t="shared" si="5"/>
        <v>8</v>
      </c>
      <c r="B30" s="622"/>
      <c r="C30" s="427" t="s">
        <v>470</v>
      </c>
      <c r="D30" s="429" t="s">
        <v>584</v>
      </c>
      <c r="E30" s="553" t="s">
        <v>592</v>
      </c>
      <c r="F30" s="463" t="s">
        <v>585</v>
      </c>
      <c r="G30" s="463" t="s">
        <v>585</v>
      </c>
      <c r="H30" s="462" t="s">
        <v>585</v>
      </c>
      <c r="I30" s="556" t="s">
        <v>1064</v>
      </c>
      <c r="J30" s="556"/>
      <c r="K30" s="556"/>
      <c r="L30" s="553">
        <f t="shared" si="0"/>
        <v>10</v>
      </c>
      <c r="M30" s="554"/>
      <c r="N30" s="555"/>
      <c r="O30" s="556" t="s">
        <v>586</v>
      </c>
      <c r="P30" s="556"/>
      <c r="Q30" s="556"/>
      <c r="R30" s="556">
        <f t="shared" si="1"/>
        <v>15</v>
      </c>
      <c r="S30" s="556"/>
      <c r="T30" s="556"/>
      <c r="U30" s="556">
        <v>30</v>
      </c>
      <c r="V30" s="556"/>
      <c r="W30" s="556"/>
      <c r="X30" s="556" t="s">
        <v>930</v>
      </c>
      <c r="Y30" s="556"/>
      <c r="Z30" s="556">
        <f t="shared" si="2"/>
        <v>15</v>
      </c>
      <c r="AA30" s="556"/>
      <c r="AB30" s="556"/>
      <c r="AC30" s="553" t="str">
        <f ca="1">IF(D30="~380В",'Исходник '!$O$2,'Исходник '!$Q$2)</f>
        <v>-</v>
      </c>
      <c r="AD30" s="555"/>
      <c r="AE30" s="556">
        <f t="shared" si="3"/>
        <v>30</v>
      </c>
      <c r="AF30" s="556"/>
      <c r="AG30" s="556"/>
      <c r="AH30" s="556" t="str">
        <f ca="1">IF(D30="~380В",'Исходник '!$O$1,'Исходник '!$Q$1)</f>
        <v>+</v>
      </c>
      <c r="AI30" s="556"/>
      <c r="AJ30" s="556">
        <v>0.3</v>
      </c>
      <c r="AK30" s="556"/>
      <c r="AL30" s="556"/>
      <c r="AM30" s="556">
        <v>2.6000000000000002E-2</v>
      </c>
      <c r="AN30" s="556"/>
      <c r="AO30" s="556"/>
      <c r="AP30" s="314">
        <v>10</v>
      </c>
      <c r="AQ30" s="206" t="str">
        <f t="shared" si="4"/>
        <v>-</v>
      </c>
    </row>
    <row r="31" spans="1:43" s="7" customFormat="1" ht="20.100000000000001" customHeight="1">
      <c r="A31" s="622">
        <f t="shared" si="5"/>
        <v>9</v>
      </c>
      <c r="B31" s="622"/>
      <c r="C31" s="427" t="s">
        <v>470</v>
      </c>
      <c r="D31" s="429" t="s">
        <v>584</v>
      </c>
      <c r="E31" s="553" t="s">
        <v>593</v>
      </c>
      <c r="F31" s="463" t="s">
        <v>585</v>
      </c>
      <c r="G31" s="463" t="s">
        <v>585</v>
      </c>
      <c r="H31" s="462" t="s">
        <v>585</v>
      </c>
      <c r="I31" s="556" t="s">
        <v>1064</v>
      </c>
      <c r="J31" s="556"/>
      <c r="K31" s="556"/>
      <c r="L31" s="553">
        <f t="shared" si="0"/>
        <v>10</v>
      </c>
      <c r="M31" s="554"/>
      <c r="N31" s="555"/>
      <c r="O31" s="556" t="s">
        <v>586</v>
      </c>
      <c r="P31" s="556"/>
      <c r="Q31" s="556"/>
      <c r="R31" s="556">
        <f t="shared" si="1"/>
        <v>15</v>
      </c>
      <c r="S31" s="556"/>
      <c r="T31" s="556"/>
      <c r="U31" s="556">
        <v>30</v>
      </c>
      <c r="V31" s="556"/>
      <c r="W31" s="556"/>
      <c r="X31" s="556" t="s">
        <v>930</v>
      </c>
      <c r="Y31" s="556"/>
      <c r="Z31" s="556">
        <f t="shared" si="2"/>
        <v>15</v>
      </c>
      <c r="AA31" s="556"/>
      <c r="AB31" s="556"/>
      <c r="AC31" s="553" t="str">
        <f ca="1">IF(D31="~380В",'Исходник '!$O$2,'Исходник '!$Q$2)</f>
        <v>-</v>
      </c>
      <c r="AD31" s="555"/>
      <c r="AE31" s="556">
        <f t="shared" si="3"/>
        <v>30</v>
      </c>
      <c r="AF31" s="556"/>
      <c r="AG31" s="556"/>
      <c r="AH31" s="556" t="str">
        <f ca="1">IF(D31="~380В",'Исходник '!$O$1,'Исходник '!$Q$1)</f>
        <v>+</v>
      </c>
      <c r="AI31" s="556"/>
      <c r="AJ31" s="556">
        <v>0.3</v>
      </c>
      <c r="AK31" s="556"/>
      <c r="AL31" s="556"/>
      <c r="AM31" s="556">
        <v>2.4E-2</v>
      </c>
      <c r="AN31" s="556"/>
      <c r="AO31" s="556"/>
      <c r="AP31" s="314">
        <v>10</v>
      </c>
      <c r="AQ31" s="206" t="str">
        <f t="shared" si="4"/>
        <v>-</v>
      </c>
    </row>
    <row r="32" spans="1:43" s="7" customFormat="1" ht="20.100000000000001" customHeight="1">
      <c r="A32" s="622">
        <f t="shared" si="5"/>
        <v>10</v>
      </c>
      <c r="B32" s="622"/>
      <c r="C32" s="427" t="s">
        <v>470</v>
      </c>
      <c r="D32" s="429" t="s">
        <v>584</v>
      </c>
      <c r="E32" s="553" t="s">
        <v>594</v>
      </c>
      <c r="F32" s="463" t="s">
        <v>585</v>
      </c>
      <c r="G32" s="463" t="s">
        <v>585</v>
      </c>
      <c r="H32" s="462" t="s">
        <v>585</v>
      </c>
      <c r="I32" s="556" t="s">
        <v>1064</v>
      </c>
      <c r="J32" s="556"/>
      <c r="K32" s="556"/>
      <c r="L32" s="553">
        <f t="shared" si="0"/>
        <v>10</v>
      </c>
      <c r="M32" s="554"/>
      <c r="N32" s="555"/>
      <c r="O32" s="556" t="s">
        <v>586</v>
      </c>
      <c r="P32" s="556"/>
      <c r="Q32" s="556"/>
      <c r="R32" s="556">
        <f t="shared" si="1"/>
        <v>15</v>
      </c>
      <c r="S32" s="556"/>
      <c r="T32" s="556"/>
      <c r="U32" s="556">
        <v>30</v>
      </c>
      <c r="V32" s="556"/>
      <c r="W32" s="556"/>
      <c r="X32" s="556" t="s">
        <v>930</v>
      </c>
      <c r="Y32" s="556"/>
      <c r="Z32" s="556">
        <f t="shared" si="2"/>
        <v>15</v>
      </c>
      <c r="AA32" s="556"/>
      <c r="AB32" s="556"/>
      <c r="AC32" s="553" t="str">
        <f ca="1">IF(D32="~380В",'Исходник '!$O$2,'Исходник '!$Q$2)</f>
        <v>-</v>
      </c>
      <c r="AD32" s="555"/>
      <c r="AE32" s="556">
        <f t="shared" si="3"/>
        <v>30</v>
      </c>
      <c r="AF32" s="556"/>
      <c r="AG32" s="556"/>
      <c r="AH32" s="556" t="str">
        <f ca="1">IF(D32="~380В",'Исходник '!$O$1,'Исходник '!$Q$1)</f>
        <v>+</v>
      </c>
      <c r="AI32" s="556"/>
      <c r="AJ32" s="556">
        <v>0.3</v>
      </c>
      <c r="AK32" s="556"/>
      <c r="AL32" s="556"/>
      <c r="AM32" s="556">
        <v>2.5000000000000001E-2</v>
      </c>
      <c r="AN32" s="556"/>
      <c r="AO32" s="556"/>
      <c r="AP32" s="314">
        <v>10</v>
      </c>
      <c r="AQ32" s="206" t="str">
        <f t="shared" si="4"/>
        <v>-</v>
      </c>
    </row>
    <row r="33" spans="1:43" s="7" customFormat="1" ht="20.100000000000001" customHeight="1">
      <c r="A33" s="69" t="str">
        <f ca="1">'Протокол №503-3'!A102</f>
        <v>УЭРМ-4 (2÷22 этажи)</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1"/>
      <c r="AP33" s="101"/>
      <c r="AQ33" s="325"/>
    </row>
    <row r="34" spans="1:43" ht="51.75" customHeight="1">
      <c r="A34" s="622">
        <v>11</v>
      </c>
      <c r="B34" s="622"/>
      <c r="C34" s="427" t="s">
        <v>595</v>
      </c>
      <c r="D34" s="429" t="s">
        <v>596</v>
      </c>
      <c r="E34" s="556" t="s">
        <v>597</v>
      </c>
      <c r="F34" s="556"/>
      <c r="G34" s="556"/>
      <c r="H34" s="556"/>
      <c r="I34" s="556" t="s">
        <v>1064</v>
      </c>
      <c r="J34" s="556"/>
      <c r="K34" s="556"/>
      <c r="L34" s="553">
        <f t="shared" ref="L34:L54" si="6">AP34</f>
        <v>25</v>
      </c>
      <c r="M34" s="554"/>
      <c r="N34" s="555"/>
      <c r="O34" s="556" t="s">
        <v>586</v>
      </c>
      <c r="P34" s="556"/>
      <c r="Q34" s="556"/>
      <c r="R34" s="556">
        <f t="shared" ref="R34:R54" si="7">U34/2</f>
        <v>50</v>
      </c>
      <c r="S34" s="556"/>
      <c r="T34" s="556"/>
      <c r="U34" s="556">
        <v>100</v>
      </c>
      <c r="V34" s="556"/>
      <c r="W34" s="556"/>
      <c r="X34" s="556" t="s">
        <v>930</v>
      </c>
      <c r="Y34" s="556"/>
      <c r="Z34" s="556">
        <f t="shared" ref="Z34:Z54" si="8">R34</f>
        <v>50</v>
      </c>
      <c r="AA34" s="556"/>
      <c r="AB34" s="556"/>
      <c r="AC34" s="553" t="str">
        <f ca="1">IF(D34="~380В",'Исходник '!$O$2,'Исходник '!$Q$2)</f>
        <v>-
-
-</v>
      </c>
      <c r="AD34" s="555"/>
      <c r="AE34" s="556">
        <f t="shared" ref="AE34:AE54" si="9">U34</f>
        <v>100</v>
      </c>
      <c r="AF34" s="556"/>
      <c r="AG34" s="556"/>
      <c r="AH34" s="556" t="str">
        <f ca="1">IF(D34="~380В",'Исходник '!$O$1,'Исходник '!$Q$1)</f>
        <v>+
+
+</v>
      </c>
      <c r="AI34" s="556"/>
      <c r="AJ34" s="556">
        <v>0.3</v>
      </c>
      <c r="AK34" s="556"/>
      <c r="AL34" s="556"/>
      <c r="AM34" s="556" t="s">
        <v>598</v>
      </c>
      <c r="AN34" s="556"/>
      <c r="AO34" s="556"/>
      <c r="AP34" s="314">
        <v>25</v>
      </c>
      <c r="AQ34" s="102" t="str">
        <f t="shared" ref="AQ34:AQ54" si="10">IF(D34="~380В","раздвинь строчку","-")</f>
        <v>раздвинь строчку</v>
      </c>
    </row>
    <row r="35" spans="1:43" ht="51.75" customHeight="1">
      <c r="A35" s="622">
        <f t="shared" ref="A35:A54" si="11">A34+1</f>
        <v>12</v>
      </c>
      <c r="B35" s="622"/>
      <c r="C35" s="427" t="s">
        <v>595</v>
      </c>
      <c r="D35" s="429" t="s">
        <v>596</v>
      </c>
      <c r="E35" s="556" t="s">
        <v>599</v>
      </c>
      <c r="F35" s="556"/>
      <c r="G35" s="556"/>
      <c r="H35" s="556"/>
      <c r="I35" s="556" t="s">
        <v>1064</v>
      </c>
      <c r="J35" s="556"/>
      <c r="K35" s="556"/>
      <c r="L35" s="553">
        <f t="shared" si="6"/>
        <v>25</v>
      </c>
      <c r="M35" s="554"/>
      <c r="N35" s="555"/>
      <c r="O35" s="556" t="s">
        <v>586</v>
      </c>
      <c r="P35" s="556"/>
      <c r="Q35" s="556"/>
      <c r="R35" s="556">
        <f t="shared" si="7"/>
        <v>50</v>
      </c>
      <c r="S35" s="556"/>
      <c r="T35" s="556"/>
      <c r="U35" s="556">
        <v>100</v>
      </c>
      <c r="V35" s="556"/>
      <c r="W35" s="556"/>
      <c r="X35" s="556" t="s">
        <v>930</v>
      </c>
      <c r="Y35" s="556"/>
      <c r="Z35" s="556">
        <f t="shared" si="8"/>
        <v>50</v>
      </c>
      <c r="AA35" s="556"/>
      <c r="AB35" s="556"/>
      <c r="AC35" s="553" t="str">
        <f ca="1">IF(D35="~380В",'Исходник '!$O$2,'Исходник '!$Q$2)</f>
        <v>-
-
-</v>
      </c>
      <c r="AD35" s="555"/>
      <c r="AE35" s="556">
        <f t="shared" si="9"/>
        <v>100</v>
      </c>
      <c r="AF35" s="556"/>
      <c r="AG35" s="556"/>
      <c r="AH35" s="556" t="str">
        <f ca="1">IF(D35="~380В",'Исходник '!$O$1,'Исходник '!$Q$1)</f>
        <v>+
+
+</v>
      </c>
      <c r="AI35" s="556"/>
      <c r="AJ35" s="556">
        <v>0.3</v>
      </c>
      <c r="AK35" s="556"/>
      <c r="AL35" s="556"/>
      <c r="AM35" s="556" t="s">
        <v>600</v>
      </c>
      <c r="AN35" s="556"/>
      <c r="AO35" s="556"/>
      <c r="AP35" s="314">
        <v>25</v>
      </c>
      <c r="AQ35" s="102" t="str">
        <f t="shared" si="10"/>
        <v>раздвинь строчку</v>
      </c>
    </row>
    <row r="36" spans="1:43" ht="51.75" customHeight="1">
      <c r="A36" s="622">
        <f t="shared" si="11"/>
        <v>13</v>
      </c>
      <c r="B36" s="622"/>
      <c r="C36" s="427" t="s">
        <v>595</v>
      </c>
      <c r="D36" s="429" t="s">
        <v>596</v>
      </c>
      <c r="E36" s="556" t="s">
        <v>601</v>
      </c>
      <c r="F36" s="556"/>
      <c r="G36" s="556"/>
      <c r="H36" s="556"/>
      <c r="I36" s="556" t="s">
        <v>1064</v>
      </c>
      <c r="J36" s="556"/>
      <c r="K36" s="556"/>
      <c r="L36" s="553">
        <f t="shared" si="6"/>
        <v>25</v>
      </c>
      <c r="M36" s="554"/>
      <c r="N36" s="555"/>
      <c r="O36" s="556" t="s">
        <v>586</v>
      </c>
      <c r="P36" s="556"/>
      <c r="Q36" s="556"/>
      <c r="R36" s="556">
        <f t="shared" si="7"/>
        <v>50</v>
      </c>
      <c r="S36" s="556"/>
      <c r="T36" s="556"/>
      <c r="U36" s="556">
        <v>100</v>
      </c>
      <c r="V36" s="556"/>
      <c r="W36" s="556"/>
      <c r="X36" s="556" t="s">
        <v>930</v>
      </c>
      <c r="Y36" s="556"/>
      <c r="Z36" s="556">
        <f t="shared" si="8"/>
        <v>50</v>
      </c>
      <c r="AA36" s="556"/>
      <c r="AB36" s="556"/>
      <c r="AC36" s="553" t="str">
        <f ca="1">IF(D36="~380В",'Исходник '!$O$2,'Исходник '!$Q$2)</f>
        <v>-
-
-</v>
      </c>
      <c r="AD36" s="555"/>
      <c r="AE36" s="556">
        <f t="shared" si="9"/>
        <v>100</v>
      </c>
      <c r="AF36" s="556"/>
      <c r="AG36" s="556"/>
      <c r="AH36" s="556" t="str">
        <f ca="1">IF(D36="~380В",'Исходник '!$O$1,'Исходник '!$Q$1)</f>
        <v>+
+
+</v>
      </c>
      <c r="AI36" s="556"/>
      <c r="AJ36" s="556">
        <v>0.3</v>
      </c>
      <c r="AK36" s="556"/>
      <c r="AL36" s="556"/>
      <c r="AM36" s="556" t="s">
        <v>602</v>
      </c>
      <c r="AN36" s="556"/>
      <c r="AO36" s="556"/>
      <c r="AP36" s="314">
        <v>25</v>
      </c>
      <c r="AQ36" s="102" t="str">
        <f t="shared" si="10"/>
        <v>раздвинь строчку</v>
      </c>
    </row>
    <row r="37" spans="1:43" ht="51.75" customHeight="1">
      <c r="A37" s="622">
        <f t="shared" si="11"/>
        <v>14</v>
      </c>
      <c r="B37" s="622"/>
      <c r="C37" s="427" t="s">
        <v>595</v>
      </c>
      <c r="D37" s="429" t="s">
        <v>596</v>
      </c>
      <c r="E37" s="556" t="s">
        <v>603</v>
      </c>
      <c r="F37" s="556"/>
      <c r="G37" s="556"/>
      <c r="H37" s="556"/>
      <c r="I37" s="556" t="s">
        <v>1064</v>
      </c>
      <c r="J37" s="556"/>
      <c r="K37" s="556"/>
      <c r="L37" s="553">
        <f t="shared" si="6"/>
        <v>25</v>
      </c>
      <c r="M37" s="554"/>
      <c r="N37" s="555"/>
      <c r="O37" s="556" t="s">
        <v>586</v>
      </c>
      <c r="P37" s="556"/>
      <c r="Q37" s="556"/>
      <c r="R37" s="556">
        <f t="shared" si="7"/>
        <v>50</v>
      </c>
      <c r="S37" s="556"/>
      <c r="T37" s="556"/>
      <c r="U37" s="556">
        <v>100</v>
      </c>
      <c r="V37" s="556"/>
      <c r="W37" s="556"/>
      <c r="X37" s="556" t="s">
        <v>930</v>
      </c>
      <c r="Y37" s="556"/>
      <c r="Z37" s="556">
        <f t="shared" si="8"/>
        <v>50</v>
      </c>
      <c r="AA37" s="556"/>
      <c r="AB37" s="556"/>
      <c r="AC37" s="553" t="str">
        <f ca="1">IF(D37="~380В",'Исходник '!$O$2,'Исходник '!$Q$2)</f>
        <v>-
-
-</v>
      </c>
      <c r="AD37" s="555"/>
      <c r="AE37" s="556">
        <f t="shared" si="9"/>
        <v>100</v>
      </c>
      <c r="AF37" s="556"/>
      <c r="AG37" s="556"/>
      <c r="AH37" s="556" t="str">
        <f ca="1">IF(D37="~380В",'Исходник '!$O$1,'Исходник '!$Q$1)</f>
        <v>+
+
+</v>
      </c>
      <c r="AI37" s="556"/>
      <c r="AJ37" s="556">
        <v>0.3</v>
      </c>
      <c r="AK37" s="556"/>
      <c r="AL37" s="556"/>
      <c r="AM37" s="556" t="s">
        <v>604</v>
      </c>
      <c r="AN37" s="556"/>
      <c r="AO37" s="556"/>
      <c r="AP37" s="314">
        <v>25</v>
      </c>
      <c r="AQ37" s="102" t="str">
        <f t="shared" si="10"/>
        <v>раздвинь строчку</v>
      </c>
    </row>
    <row r="38" spans="1:43" ht="51.75" customHeight="1">
      <c r="A38" s="622">
        <f t="shared" si="11"/>
        <v>15</v>
      </c>
      <c r="B38" s="622"/>
      <c r="C38" s="427" t="s">
        <v>595</v>
      </c>
      <c r="D38" s="429" t="s">
        <v>596</v>
      </c>
      <c r="E38" s="556" t="s">
        <v>605</v>
      </c>
      <c r="F38" s="556"/>
      <c r="G38" s="556"/>
      <c r="H38" s="556"/>
      <c r="I38" s="556" t="s">
        <v>1064</v>
      </c>
      <c r="J38" s="556"/>
      <c r="K38" s="556"/>
      <c r="L38" s="553">
        <f t="shared" si="6"/>
        <v>25</v>
      </c>
      <c r="M38" s="554"/>
      <c r="N38" s="555"/>
      <c r="O38" s="556" t="s">
        <v>586</v>
      </c>
      <c r="P38" s="556"/>
      <c r="Q38" s="556"/>
      <c r="R38" s="556">
        <f t="shared" si="7"/>
        <v>50</v>
      </c>
      <c r="S38" s="556"/>
      <c r="T38" s="556"/>
      <c r="U38" s="556">
        <v>100</v>
      </c>
      <c r="V38" s="556"/>
      <c r="W38" s="556"/>
      <c r="X38" s="556" t="s">
        <v>930</v>
      </c>
      <c r="Y38" s="556"/>
      <c r="Z38" s="556">
        <f t="shared" si="8"/>
        <v>50</v>
      </c>
      <c r="AA38" s="556"/>
      <c r="AB38" s="556"/>
      <c r="AC38" s="553" t="str">
        <f ca="1">IF(D38="~380В",'Исходник '!$O$2,'Исходник '!$Q$2)</f>
        <v>-
-
-</v>
      </c>
      <c r="AD38" s="555"/>
      <c r="AE38" s="556">
        <f t="shared" si="9"/>
        <v>100</v>
      </c>
      <c r="AF38" s="556"/>
      <c r="AG38" s="556"/>
      <c r="AH38" s="556" t="str">
        <f ca="1">IF(D38="~380В",'Исходник '!$O$1,'Исходник '!$Q$1)</f>
        <v>+
+
+</v>
      </c>
      <c r="AI38" s="556"/>
      <c r="AJ38" s="556">
        <v>0.3</v>
      </c>
      <c r="AK38" s="556"/>
      <c r="AL38" s="556"/>
      <c r="AM38" s="556" t="s">
        <v>598</v>
      </c>
      <c r="AN38" s="556"/>
      <c r="AO38" s="556"/>
      <c r="AP38" s="314">
        <v>25</v>
      </c>
      <c r="AQ38" s="102" t="str">
        <f t="shared" si="10"/>
        <v>раздвинь строчку</v>
      </c>
    </row>
    <row r="39" spans="1:43" ht="51.75" customHeight="1">
      <c r="A39" s="622">
        <f t="shared" si="11"/>
        <v>16</v>
      </c>
      <c r="B39" s="622"/>
      <c r="C39" s="427" t="s">
        <v>595</v>
      </c>
      <c r="D39" s="429" t="s">
        <v>596</v>
      </c>
      <c r="E39" s="556" t="s">
        <v>606</v>
      </c>
      <c r="F39" s="556"/>
      <c r="G39" s="556"/>
      <c r="H39" s="556"/>
      <c r="I39" s="556" t="s">
        <v>1064</v>
      </c>
      <c r="J39" s="556"/>
      <c r="K39" s="556"/>
      <c r="L39" s="553">
        <f t="shared" si="6"/>
        <v>25</v>
      </c>
      <c r="M39" s="554"/>
      <c r="N39" s="555"/>
      <c r="O39" s="556" t="s">
        <v>586</v>
      </c>
      <c r="P39" s="556"/>
      <c r="Q39" s="556"/>
      <c r="R39" s="556">
        <f t="shared" si="7"/>
        <v>50</v>
      </c>
      <c r="S39" s="556"/>
      <c r="T39" s="556"/>
      <c r="U39" s="556">
        <v>100</v>
      </c>
      <c r="V39" s="556"/>
      <c r="W39" s="556"/>
      <c r="X39" s="556" t="s">
        <v>930</v>
      </c>
      <c r="Y39" s="556"/>
      <c r="Z39" s="556">
        <f t="shared" si="8"/>
        <v>50</v>
      </c>
      <c r="AA39" s="556"/>
      <c r="AB39" s="556"/>
      <c r="AC39" s="553" t="str">
        <f ca="1">IF(D39="~380В",'Исходник '!$O$2,'Исходник '!$Q$2)</f>
        <v>-
-
-</v>
      </c>
      <c r="AD39" s="555"/>
      <c r="AE39" s="556">
        <f t="shared" si="9"/>
        <v>100</v>
      </c>
      <c r="AF39" s="556"/>
      <c r="AG39" s="556"/>
      <c r="AH39" s="556" t="str">
        <f ca="1">IF(D39="~380В",'Исходник '!$O$1,'Исходник '!$Q$1)</f>
        <v>+
+
+</v>
      </c>
      <c r="AI39" s="556"/>
      <c r="AJ39" s="556">
        <v>0.3</v>
      </c>
      <c r="AK39" s="556"/>
      <c r="AL39" s="556"/>
      <c r="AM39" s="556" t="s">
        <v>602</v>
      </c>
      <c r="AN39" s="556"/>
      <c r="AO39" s="556"/>
      <c r="AP39" s="314">
        <v>25</v>
      </c>
      <c r="AQ39" s="102" t="str">
        <f t="shared" si="10"/>
        <v>раздвинь строчку</v>
      </c>
    </row>
    <row r="40" spans="1:43" ht="51.75" customHeight="1">
      <c r="A40" s="622">
        <f t="shared" si="11"/>
        <v>17</v>
      </c>
      <c r="B40" s="622"/>
      <c r="C40" s="427" t="s">
        <v>595</v>
      </c>
      <c r="D40" s="429" t="s">
        <v>596</v>
      </c>
      <c r="E40" s="556" t="s">
        <v>607</v>
      </c>
      <c r="F40" s="556"/>
      <c r="G40" s="556"/>
      <c r="H40" s="556"/>
      <c r="I40" s="556" t="s">
        <v>1064</v>
      </c>
      <c r="J40" s="556"/>
      <c r="K40" s="556"/>
      <c r="L40" s="553">
        <f t="shared" si="6"/>
        <v>25</v>
      </c>
      <c r="M40" s="554"/>
      <c r="N40" s="555"/>
      <c r="O40" s="556" t="s">
        <v>586</v>
      </c>
      <c r="P40" s="556"/>
      <c r="Q40" s="556"/>
      <c r="R40" s="556">
        <f t="shared" si="7"/>
        <v>50</v>
      </c>
      <c r="S40" s="556"/>
      <c r="T40" s="556"/>
      <c r="U40" s="556">
        <v>100</v>
      </c>
      <c r="V40" s="556"/>
      <c r="W40" s="556"/>
      <c r="X40" s="556" t="s">
        <v>930</v>
      </c>
      <c r="Y40" s="556"/>
      <c r="Z40" s="556">
        <f t="shared" si="8"/>
        <v>50</v>
      </c>
      <c r="AA40" s="556"/>
      <c r="AB40" s="556"/>
      <c r="AC40" s="553" t="str">
        <f ca="1">IF(D40="~380В",'Исходник '!$O$2,'Исходник '!$Q$2)</f>
        <v>-
-
-</v>
      </c>
      <c r="AD40" s="555"/>
      <c r="AE40" s="556">
        <f t="shared" si="9"/>
        <v>100</v>
      </c>
      <c r="AF40" s="556"/>
      <c r="AG40" s="556"/>
      <c r="AH40" s="556" t="str">
        <f ca="1">IF(D40="~380В",'Исходник '!$O$1,'Исходник '!$Q$1)</f>
        <v>+
+
+</v>
      </c>
      <c r="AI40" s="556"/>
      <c r="AJ40" s="556">
        <v>0.3</v>
      </c>
      <c r="AK40" s="556"/>
      <c r="AL40" s="556"/>
      <c r="AM40" s="556" t="s">
        <v>598</v>
      </c>
      <c r="AN40" s="556"/>
      <c r="AO40" s="556"/>
      <c r="AP40" s="314">
        <v>25</v>
      </c>
      <c r="AQ40" s="102" t="str">
        <f t="shared" si="10"/>
        <v>раздвинь строчку</v>
      </c>
    </row>
    <row r="41" spans="1:43" ht="51.75" customHeight="1">
      <c r="A41" s="622">
        <f t="shared" si="11"/>
        <v>18</v>
      </c>
      <c r="B41" s="622"/>
      <c r="C41" s="427" t="s">
        <v>595</v>
      </c>
      <c r="D41" s="429" t="s">
        <v>596</v>
      </c>
      <c r="E41" s="556" t="s">
        <v>608</v>
      </c>
      <c r="F41" s="556"/>
      <c r="G41" s="556"/>
      <c r="H41" s="556"/>
      <c r="I41" s="556" t="s">
        <v>1064</v>
      </c>
      <c r="J41" s="556"/>
      <c r="K41" s="556"/>
      <c r="L41" s="553">
        <f t="shared" si="6"/>
        <v>25</v>
      </c>
      <c r="M41" s="554"/>
      <c r="N41" s="555"/>
      <c r="O41" s="556" t="s">
        <v>586</v>
      </c>
      <c r="P41" s="556"/>
      <c r="Q41" s="556"/>
      <c r="R41" s="556">
        <f t="shared" si="7"/>
        <v>50</v>
      </c>
      <c r="S41" s="556"/>
      <c r="T41" s="556"/>
      <c r="U41" s="556">
        <v>100</v>
      </c>
      <c r="V41" s="556"/>
      <c r="W41" s="556"/>
      <c r="X41" s="556" t="s">
        <v>930</v>
      </c>
      <c r="Y41" s="556"/>
      <c r="Z41" s="556">
        <f t="shared" si="8"/>
        <v>50</v>
      </c>
      <c r="AA41" s="556"/>
      <c r="AB41" s="556"/>
      <c r="AC41" s="553" t="str">
        <f ca="1">IF(D41="~380В",'Исходник '!$O$2,'Исходник '!$Q$2)</f>
        <v>-
-
-</v>
      </c>
      <c r="AD41" s="555"/>
      <c r="AE41" s="556">
        <f t="shared" si="9"/>
        <v>100</v>
      </c>
      <c r="AF41" s="556"/>
      <c r="AG41" s="556"/>
      <c r="AH41" s="556" t="str">
        <f ca="1">IF(D41="~380В",'Исходник '!$O$1,'Исходник '!$Q$1)</f>
        <v>+
+
+</v>
      </c>
      <c r="AI41" s="556"/>
      <c r="AJ41" s="556">
        <v>0.3</v>
      </c>
      <c r="AK41" s="556"/>
      <c r="AL41" s="556"/>
      <c r="AM41" s="556" t="s">
        <v>602</v>
      </c>
      <c r="AN41" s="556"/>
      <c r="AO41" s="556"/>
      <c r="AP41" s="314">
        <v>25</v>
      </c>
      <c r="AQ41" s="102" t="str">
        <f t="shared" si="10"/>
        <v>раздвинь строчку</v>
      </c>
    </row>
    <row r="42" spans="1:43" ht="51.75" customHeight="1">
      <c r="A42" s="622">
        <f t="shared" si="11"/>
        <v>19</v>
      </c>
      <c r="B42" s="622"/>
      <c r="C42" s="427" t="s">
        <v>595</v>
      </c>
      <c r="D42" s="429" t="s">
        <v>596</v>
      </c>
      <c r="E42" s="556" t="s">
        <v>609</v>
      </c>
      <c r="F42" s="556"/>
      <c r="G42" s="556"/>
      <c r="H42" s="556"/>
      <c r="I42" s="556" t="s">
        <v>1064</v>
      </c>
      <c r="J42" s="556"/>
      <c r="K42" s="556"/>
      <c r="L42" s="553">
        <f t="shared" si="6"/>
        <v>25</v>
      </c>
      <c r="M42" s="554"/>
      <c r="N42" s="555"/>
      <c r="O42" s="556" t="s">
        <v>586</v>
      </c>
      <c r="P42" s="556"/>
      <c r="Q42" s="556"/>
      <c r="R42" s="556">
        <f t="shared" si="7"/>
        <v>50</v>
      </c>
      <c r="S42" s="556"/>
      <c r="T42" s="556"/>
      <c r="U42" s="556">
        <v>100</v>
      </c>
      <c r="V42" s="556"/>
      <c r="W42" s="556"/>
      <c r="X42" s="556" t="s">
        <v>930</v>
      </c>
      <c r="Y42" s="556"/>
      <c r="Z42" s="556">
        <f t="shared" si="8"/>
        <v>50</v>
      </c>
      <c r="AA42" s="556"/>
      <c r="AB42" s="556"/>
      <c r="AC42" s="553" t="str">
        <f ca="1">IF(D42="~380В",'Исходник '!$O$2,'Исходник '!$Q$2)</f>
        <v>-
-
-</v>
      </c>
      <c r="AD42" s="555"/>
      <c r="AE42" s="556">
        <f t="shared" si="9"/>
        <v>100</v>
      </c>
      <c r="AF42" s="556"/>
      <c r="AG42" s="556"/>
      <c r="AH42" s="556" t="str">
        <f ca="1">IF(D42="~380В",'Исходник '!$O$1,'Исходник '!$Q$1)</f>
        <v>+
+
+</v>
      </c>
      <c r="AI42" s="556"/>
      <c r="AJ42" s="556">
        <v>0.3</v>
      </c>
      <c r="AK42" s="556"/>
      <c r="AL42" s="556"/>
      <c r="AM42" s="556" t="s">
        <v>600</v>
      </c>
      <c r="AN42" s="556"/>
      <c r="AO42" s="556"/>
      <c r="AP42" s="314">
        <v>25</v>
      </c>
      <c r="AQ42" s="102" t="str">
        <f t="shared" si="10"/>
        <v>раздвинь строчку</v>
      </c>
    </row>
    <row r="43" spans="1:43" ht="51.75" customHeight="1">
      <c r="A43" s="622">
        <f t="shared" si="11"/>
        <v>20</v>
      </c>
      <c r="B43" s="622"/>
      <c r="C43" s="427" t="s">
        <v>595</v>
      </c>
      <c r="D43" s="429" t="s">
        <v>596</v>
      </c>
      <c r="E43" s="556" t="s">
        <v>610</v>
      </c>
      <c r="F43" s="556"/>
      <c r="G43" s="556"/>
      <c r="H43" s="556"/>
      <c r="I43" s="556" t="s">
        <v>1064</v>
      </c>
      <c r="J43" s="556"/>
      <c r="K43" s="556"/>
      <c r="L43" s="553">
        <f t="shared" si="6"/>
        <v>25</v>
      </c>
      <c r="M43" s="554"/>
      <c r="N43" s="555"/>
      <c r="O43" s="556" t="s">
        <v>586</v>
      </c>
      <c r="P43" s="556"/>
      <c r="Q43" s="556"/>
      <c r="R43" s="556">
        <f t="shared" si="7"/>
        <v>50</v>
      </c>
      <c r="S43" s="556"/>
      <c r="T43" s="556"/>
      <c r="U43" s="556">
        <v>100</v>
      </c>
      <c r="V43" s="556"/>
      <c r="W43" s="556"/>
      <c r="X43" s="556" t="s">
        <v>930</v>
      </c>
      <c r="Y43" s="556"/>
      <c r="Z43" s="556">
        <f t="shared" si="8"/>
        <v>50</v>
      </c>
      <c r="AA43" s="556"/>
      <c r="AB43" s="556"/>
      <c r="AC43" s="553" t="str">
        <f ca="1">IF(D43="~380В",'Исходник '!$O$2,'Исходник '!$Q$2)</f>
        <v>-
-
-</v>
      </c>
      <c r="AD43" s="555"/>
      <c r="AE43" s="556">
        <f t="shared" si="9"/>
        <v>100</v>
      </c>
      <c r="AF43" s="556"/>
      <c r="AG43" s="556"/>
      <c r="AH43" s="556" t="str">
        <f ca="1">IF(D43="~380В",'Исходник '!$O$1,'Исходник '!$Q$1)</f>
        <v>+
+
+</v>
      </c>
      <c r="AI43" s="556"/>
      <c r="AJ43" s="556">
        <v>0.3</v>
      </c>
      <c r="AK43" s="556"/>
      <c r="AL43" s="556"/>
      <c r="AM43" s="556" t="s">
        <v>602</v>
      </c>
      <c r="AN43" s="556"/>
      <c r="AO43" s="556"/>
      <c r="AP43" s="314">
        <v>25</v>
      </c>
      <c r="AQ43" s="102" t="str">
        <f t="shared" si="10"/>
        <v>раздвинь строчку</v>
      </c>
    </row>
    <row r="44" spans="1:43" ht="51.75" customHeight="1">
      <c r="A44" s="622">
        <f t="shared" si="11"/>
        <v>21</v>
      </c>
      <c r="B44" s="622"/>
      <c r="C44" s="427" t="s">
        <v>595</v>
      </c>
      <c r="D44" s="429" t="s">
        <v>596</v>
      </c>
      <c r="E44" s="556" t="s">
        <v>611</v>
      </c>
      <c r="F44" s="556"/>
      <c r="G44" s="556"/>
      <c r="H44" s="556"/>
      <c r="I44" s="556" t="s">
        <v>1064</v>
      </c>
      <c r="J44" s="556"/>
      <c r="K44" s="556"/>
      <c r="L44" s="553">
        <f t="shared" si="6"/>
        <v>25</v>
      </c>
      <c r="M44" s="554"/>
      <c r="N44" s="555"/>
      <c r="O44" s="556" t="s">
        <v>586</v>
      </c>
      <c r="P44" s="556"/>
      <c r="Q44" s="556"/>
      <c r="R44" s="556">
        <f t="shared" si="7"/>
        <v>50</v>
      </c>
      <c r="S44" s="556"/>
      <c r="T44" s="556"/>
      <c r="U44" s="556">
        <v>100</v>
      </c>
      <c r="V44" s="556"/>
      <c r="W44" s="556"/>
      <c r="X44" s="556" t="s">
        <v>930</v>
      </c>
      <c r="Y44" s="556"/>
      <c r="Z44" s="556">
        <f t="shared" si="8"/>
        <v>50</v>
      </c>
      <c r="AA44" s="556"/>
      <c r="AB44" s="556"/>
      <c r="AC44" s="553" t="str">
        <f ca="1">IF(D44="~380В",'Исходник '!$O$2,'Исходник '!$Q$2)</f>
        <v>-
-
-</v>
      </c>
      <c r="AD44" s="555"/>
      <c r="AE44" s="556">
        <f t="shared" si="9"/>
        <v>100</v>
      </c>
      <c r="AF44" s="556"/>
      <c r="AG44" s="556"/>
      <c r="AH44" s="556" t="str">
        <f ca="1">IF(D44="~380В",'Исходник '!$O$1,'Исходник '!$Q$1)</f>
        <v>+
+
+</v>
      </c>
      <c r="AI44" s="556"/>
      <c r="AJ44" s="556">
        <v>0.3</v>
      </c>
      <c r="AK44" s="556"/>
      <c r="AL44" s="556"/>
      <c r="AM44" s="556" t="s">
        <v>598</v>
      </c>
      <c r="AN44" s="556"/>
      <c r="AO44" s="556"/>
      <c r="AP44" s="314">
        <v>25</v>
      </c>
      <c r="AQ44" s="102" t="str">
        <f t="shared" si="10"/>
        <v>раздвинь строчку</v>
      </c>
    </row>
    <row r="45" spans="1:43" ht="51.75" customHeight="1">
      <c r="A45" s="622">
        <f t="shared" si="11"/>
        <v>22</v>
      </c>
      <c r="B45" s="622"/>
      <c r="C45" s="427" t="s">
        <v>595</v>
      </c>
      <c r="D45" s="429" t="s">
        <v>596</v>
      </c>
      <c r="E45" s="556" t="s">
        <v>612</v>
      </c>
      <c r="F45" s="556"/>
      <c r="G45" s="556"/>
      <c r="H45" s="556"/>
      <c r="I45" s="556" t="s">
        <v>1064</v>
      </c>
      <c r="J45" s="556"/>
      <c r="K45" s="556"/>
      <c r="L45" s="553">
        <f t="shared" si="6"/>
        <v>25</v>
      </c>
      <c r="M45" s="554"/>
      <c r="N45" s="555"/>
      <c r="O45" s="556" t="s">
        <v>586</v>
      </c>
      <c r="P45" s="556"/>
      <c r="Q45" s="556"/>
      <c r="R45" s="556">
        <f t="shared" si="7"/>
        <v>50</v>
      </c>
      <c r="S45" s="556"/>
      <c r="T45" s="556"/>
      <c r="U45" s="556">
        <v>100</v>
      </c>
      <c r="V45" s="556"/>
      <c r="W45" s="556"/>
      <c r="X45" s="556" t="s">
        <v>930</v>
      </c>
      <c r="Y45" s="556"/>
      <c r="Z45" s="556">
        <f t="shared" si="8"/>
        <v>50</v>
      </c>
      <c r="AA45" s="556"/>
      <c r="AB45" s="556"/>
      <c r="AC45" s="553" t="str">
        <f ca="1">IF(D45="~380В",'Исходник '!$O$2,'Исходник '!$Q$2)</f>
        <v>-
-
-</v>
      </c>
      <c r="AD45" s="555"/>
      <c r="AE45" s="556">
        <f t="shared" si="9"/>
        <v>100</v>
      </c>
      <c r="AF45" s="556"/>
      <c r="AG45" s="556"/>
      <c r="AH45" s="556" t="str">
        <f ca="1">IF(D45="~380В",'Исходник '!$O$1,'Исходник '!$Q$1)</f>
        <v>+
+
+</v>
      </c>
      <c r="AI45" s="556"/>
      <c r="AJ45" s="556">
        <v>0.3</v>
      </c>
      <c r="AK45" s="556"/>
      <c r="AL45" s="556"/>
      <c r="AM45" s="556" t="s">
        <v>598</v>
      </c>
      <c r="AN45" s="556"/>
      <c r="AO45" s="556"/>
      <c r="AP45" s="314">
        <v>25</v>
      </c>
      <c r="AQ45" s="102" t="str">
        <f t="shared" si="10"/>
        <v>раздвинь строчку</v>
      </c>
    </row>
    <row r="46" spans="1:43" ht="51.75" customHeight="1">
      <c r="A46" s="622">
        <f t="shared" si="11"/>
        <v>23</v>
      </c>
      <c r="B46" s="622"/>
      <c r="C46" s="427" t="s">
        <v>595</v>
      </c>
      <c r="D46" s="429" t="s">
        <v>596</v>
      </c>
      <c r="E46" s="556" t="s">
        <v>613</v>
      </c>
      <c r="F46" s="556"/>
      <c r="G46" s="556"/>
      <c r="H46" s="556"/>
      <c r="I46" s="556" t="s">
        <v>1064</v>
      </c>
      <c r="J46" s="556"/>
      <c r="K46" s="556"/>
      <c r="L46" s="553">
        <f t="shared" si="6"/>
        <v>25</v>
      </c>
      <c r="M46" s="554"/>
      <c r="N46" s="555"/>
      <c r="O46" s="556" t="s">
        <v>586</v>
      </c>
      <c r="P46" s="556"/>
      <c r="Q46" s="556"/>
      <c r="R46" s="556">
        <f t="shared" si="7"/>
        <v>50</v>
      </c>
      <c r="S46" s="556"/>
      <c r="T46" s="556"/>
      <c r="U46" s="556">
        <v>100</v>
      </c>
      <c r="V46" s="556"/>
      <c r="W46" s="556"/>
      <c r="X46" s="556" t="s">
        <v>930</v>
      </c>
      <c r="Y46" s="556"/>
      <c r="Z46" s="556">
        <f t="shared" si="8"/>
        <v>50</v>
      </c>
      <c r="AA46" s="556"/>
      <c r="AB46" s="556"/>
      <c r="AC46" s="553" t="str">
        <f ca="1">IF(D46="~380В",'Исходник '!$O$2,'Исходник '!$Q$2)</f>
        <v>-
-
-</v>
      </c>
      <c r="AD46" s="555"/>
      <c r="AE46" s="556">
        <f t="shared" si="9"/>
        <v>100</v>
      </c>
      <c r="AF46" s="556"/>
      <c r="AG46" s="556"/>
      <c r="AH46" s="556" t="str">
        <f ca="1">IF(D46="~380В",'Исходник '!$O$1,'Исходник '!$Q$1)</f>
        <v>+
+
+</v>
      </c>
      <c r="AI46" s="556"/>
      <c r="AJ46" s="556">
        <v>0.3</v>
      </c>
      <c r="AK46" s="556"/>
      <c r="AL46" s="556"/>
      <c r="AM46" s="556" t="s">
        <v>600</v>
      </c>
      <c r="AN46" s="556"/>
      <c r="AO46" s="556"/>
      <c r="AP46" s="314">
        <v>25</v>
      </c>
      <c r="AQ46" s="102" t="str">
        <f t="shared" si="10"/>
        <v>раздвинь строчку</v>
      </c>
    </row>
    <row r="47" spans="1:43" ht="51.75" customHeight="1">
      <c r="A47" s="622">
        <f t="shared" si="11"/>
        <v>24</v>
      </c>
      <c r="B47" s="622"/>
      <c r="C47" s="427" t="s">
        <v>595</v>
      </c>
      <c r="D47" s="429" t="s">
        <v>596</v>
      </c>
      <c r="E47" s="556" t="s">
        <v>614</v>
      </c>
      <c r="F47" s="556"/>
      <c r="G47" s="556"/>
      <c r="H47" s="556"/>
      <c r="I47" s="556" t="s">
        <v>1064</v>
      </c>
      <c r="J47" s="556"/>
      <c r="K47" s="556"/>
      <c r="L47" s="553">
        <f t="shared" si="6"/>
        <v>25</v>
      </c>
      <c r="M47" s="554"/>
      <c r="N47" s="555"/>
      <c r="O47" s="556" t="s">
        <v>586</v>
      </c>
      <c r="P47" s="556"/>
      <c r="Q47" s="556"/>
      <c r="R47" s="556">
        <f t="shared" si="7"/>
        <v>50</v>
      </c>
      <c r="S47" s="556"/>
      <c r="T47" s="556"/>
      <c r="U47" s="556">
        <v>100</v>
      </c>
      <c r="V47" s="556"/>
      <c r="W47" s="556"/>
      <c r="X47" s="556" t="s">
        <v>930</v>
      </c>
      <c r="Y47" s="556"/>
      <c r="Z47" s="556">
        <f t="shared" si="8"/>
        <v>50</v>
      </c>
      <c r="AA47" s="556"/>
      <c r="AB47" s="556"/>
      <c r="AC47" s="553" t="str">
        <f ca="1">IF(D47="~380В",'Исходник '!$O$2,'Исходник '!$Q$2)</f>
        <v>-
-
-</v>
      </c>
      <c r="AD47" s="555"/>
      <c r="AE47" s="556">
        <f t="shared" si="9"/>
        <v>100</v>
      </c>
      <c r="AF47" s="556"/>
      <c r="AG47" s="556"/>
      <c r="AH47" s="556" t="str">
        <f ca="1">IF(D47="~380В",'Исходник '!$O$1,'Исходник '!$Q$1)</f>
        <v>+
+
+</v>
      </c>
      <c r="AI47" s="556"/>
      <c r="AJ47" s="556">
        <v>0.3</v>
      </c>
      <c r="AK47" s="556"/>
      <c r="AL47" s="556"/>
      <c r="AM47" s="556" t="s">
        <v>598</v>
      </c>
      <c r="AN47" s="556"/>
      <c r="AO47" s="556"/>
      <c r="AP47" s="314">
        <v>25</v>
      </c>
      <c r="AQ47" s="102" t="str">
        <f t="shared" si="10"/>
        <v>раздвинь строчку</v>
      </c>
    </row>
    <row r="48" spans="1:43" ht="45.75" customHeight="1">
      <c r="A48" s="622">
        <f t="shared" si="11"/>
        <v>25</v>
      </c>
      <c r="B48" s="622"/>
      <c r="C48" s="427" t="s">
        <v>595</v>
      </c>
      <c r="D48" s="429" t="s">
        <v>596</v>
      </c>
      <c r="E48" s="556" t="s">
        <v>615</v>
      </c>
      <c r="F48" s="556"/>
      <c r="G48" s="556"/>
      <c r="H48" s="556"/>
      <c r="I48" s="556" t="s">
        <v>1064</v>
      </c>
      <c r="J48" s="556"/>
      <c r="K48" s="556"/>
      <c r="L48" s="553">
        <f t="shared" si="6"/>
        <v>25</v>
      </c>
      <c r="M48" s="554"/>
      <c r="N48" s="555"/>
      <c r="O48" s="556" t="s">
        <v>586</v>
      </c>
      <c r="P48" s="556"/>
      <c r="Q48" s="556"/>
      <c r="R48" s="556">
        <f t="shared" si="7"/>
        <v>50</v>
      </c>
      <c r="S48" s="556"/>
      <c r="T48" s="556"/>
      <c r="U48" s="556">
        <v>100</v>
      </c>
      <c r="V48" s="556"/>
      <c r="W48" s="556"/>
      <c r="X48" s="556" t="s">
        <v>930</v>
      </c>
      <c r="Y48" s="556"/>
      <c r="Z48" s="556">
        <f t="shared" si="8"/>
        <v>50</v>
      </c>
      <c r="AA48" s="556"/>
      <c r="AB48" s="556"/>
      <c r="AC48" s="553" t="str">
        <f ca="1">IF(D48="~380В",'Исходник '!$O$2,'Исходник '!$Q$2)</f>
        <v>-
-
-</v>
      </c>
      <c r="AD48" s="555"/>
      <c r="AE48" s="556">
        <f t="shared" si="9"/>
        <v>100</v>
      </c>
      <c r="AF48" s="556"/>
      <c r="AG48" s="556"/>
      <c r="AH48" s="556" t="str">
        <f ca="1">IF(D48="~380В",'Исходник '!$O$1,'Исходник '!$Q$1)</f>
        <v>+
+
+</v>
      </c>
      <c r="AI48" s="556"/>
      <c r="AJ48" s="556">
        <v>0.3</v>
      </c>
      <c r="AK48" s="556"/>
      <c r="AL48" s="556"/>
      <c r="AM48" s="556" t="s">
        <v>602</v>
      </c>
      <c r="AN48" s="556"/>
      <c r="AO48" s="556"/>
      <c r="AP48" s="314">
        <v>25</v>
      </c>
      <c r="AQ48" s="102" t="str">
        <f t="shared" si="10"/>
        <v>раздвинь строчку</v>
      </c>
    </row>
    <row r="49" spans="1:43" ht="51.75" customHeight="1">
      <c r="A49" s="622">
        <f t="shared" si="11"/>
        <v>26</v>
      </c>
      <c r="B49" s="622"/>
      <c r="C49" s="427" t="s">
        <v>595</v>
      </c>
      <c r="D49" s="429" t="s">
        <v>596</v>
      </c>
      <c r="E49" s="556" t="s">
        <v>616</v>
      </c>
      <c r="F49" s="556"/>
      <c r="G49" s="556"/>
      <c r="H49" s="556"/>
      <c r="I49" s="556" t="s">
        <v>1064</v>
      </c>
      <c r="J49" s="556"/>
      <c r="K49" s="556"/>
      <c r="L49" s="553">
        <f t="shared" si="6"/>
        <v>25</v>
      </c>
      <c r="M49" s="554"/>
      <c r="N49" s="555"/>
      <c r="O49" s="556" t="s">
        <v>586</v>
      </c>
      <c r="P49" s="556"/>
      <c r="Q49" s="556"/>
      <c r="R49" s="556">
        <f t="shared" si="7"/>
        <v>50</v>
      </c>
      <c r="S49" s="556"/>
      <c r="T49" s="556"/>
      <c r="U49" s="556">
        <v>100</v>
      </c>
      <c r="V49" s="556"/>
      <c r="W49" s="556"/>
      <c r="X49" s="556" t="s">
        <v>930</v>
      </c>
      <c r="Y49" s="556"/>
      <c r="Z49" s="556">
        <f t="shared" si="8"/>
        <v>50</v>
      </c>
      <c r="AA49" s="556"/>
      <c r="AB49" s="556"/>
      <c r="AC49" s="553" t="str">
        <f ca="1">IF(D49="~380В",'Исходник '!$O$2,'Исходник '!$Q$2)</f>
        <v>-
-
-</v>
      </c>
      <c r="AD49" s="555"/>
      <c r="AE49" s="556">
        <f t="shared" si="9"/>
        <v>100</v>
      </c>
      <c r="AF49" s="556"/>
      <c r="AG49" s="556"/>
      <c r="AH49" s="556" t="str">
        <f ca="1">IF(D49="~380В",'Исходник '!$O$1,'Исходник '!$Q$1)</f>
        <v>+
+
+</v>
      </c>
      <c r="AI49" s="556"/>
      <c r="AJ49" s="556">
        <v>0.3</v>
      </c>
      <c r="AK49" s="556"/>
      <c r="AL49" s="556"/>
      <c r="AM49" s="556" t="s">
        <v>598</v>
      </c>
      <c r="AN49" s="556"/>
      <c r="AO49" s="556"/>
      <c r="AP49" s="314">
        <v>25</v>
      </c>
      <c r="AQ49" s="102" t="str">
        <f t="shared" si="10"/>
        <v>раздвинь строчку</v>
      </c>
    </row>
    <row r="50" spans="1:43" ht="51.75" customHeight="1">
      <c r="A50" s="622">
        <f t="shared" si="11"/>
        <v>27</v>
      </c>
      <c r="B50" s="622"/>
      <c r="C50" s="427" t="s">
        <v>595</v>
      </c>
      <c r="D50" s="429" t="s">
        <v>596</v>
      </c>
      <c r="E50" s="556" t="s">
        <v>617</v>
      </c>
      <c r="F50" s="556"/>
      <c r="G50" s="556"/>
      <c r="H50" s="556"/>
      <c r="I50" s="556" t="s">
        <v>1064</v>
      </c>
      <c r="J50" s="556"/>
      <c r="K50" s="556"/>
      <c r="L50" s="553">
        <f t="shared" si="6"/>
        <v>25</v>
      </c>
      <c r="M50" s="554"/>
      <c r="N50" s="555"/>
      <c r="O50" s="556" t="s">
        <v>586</v>
      </c>
      <c r="P50" s="556"/>
      <c r="Q50" s="556"/>
      <c r="R50" s="556">
        <f t="shared" si="7"/>
        <v>50</v>
      </c>
      <c r="S50" s="556"/>
      <c r="T50" s="556"/>
      <c r="U50" s="556">
        <v>100</v>
      </c>
      <c r="V50" s="556"/>
      <c r="W50" s="556"/>
      <c r="X50" s="556" t="s">
        <v>930</v>
      </c>
      <c r="Y50" s="556"/>
      <c r="Z50" s="556">
        <f t="shared" si="8"/>
        <v>50</v>
      </c>
      <c r="AA50" s="556"/>
      <c r="AB50" s="556"/>
      <c r="AC50" s="553" t="str">
        <f ca="1">IF(D50="~380В",'Исходник '!$O$2,'Исходник '!$Q$2)</f>
        <v>-
-
-</v>
      </c>
      <c r="AD50" s="555"/>
      <c r="AE50" s="556">
        <f t="shared" si="9"/>
        <v>100</v>
      </c>
      <c r="AF50" s="556"/>
      <c r="AG50" s="556"/>
      <c r="AH50" s="556" t="str">
        <f ca="1">IF(D50="~380В",'Исходник '!$O$1,'Исходник '!$Q$1)</f>
        <v>+
+
+</v>
      </c>
      <c r="AI50" s="556"/>
      <c r="AJ50" s="556">
        <v>0.3</v>
      </c>
      <c r="AK50" s="556"/>
      <c r="AL50" s="556"/>
      <c r="AM50" s="556" t="s">
        <v>602</v>
      </c>
      <c r="AN50" s="556"/>
      <c r="AO50" s="556"/>
      <c r="AP50" s="314">
        <v>25</v>
      </c>
      <c r="AQ50" s="102" t="str">
        <f t="shared" si="10"/>
        <v>раздвинь строчку</v>
      </c>
    </row>
    <row r="51" spans="1:43" ht="51.75" customHeight="1">
      <c r="A51" s="622">
        <f t="shared" si="11"/>
        <v>28</v>
      </c>
      <c r="B51" s="622"/>
      <c r="C51" s="427" t="s">
        <v>595</v>
      </c>
      <c r="D51" s="429" t="s">
        <v>596</v>
      </c>
      <c r="E51" s="556" t="s">
        <v>618</v>
      </c>
      <c r="F51" s="556"/>
      <c r="G51" s="556"/>
      <c r="H51" s="556"/>
      <c r="I51" s="556" t="s">
        <v>1064</v>
      </c>
      <c r="J51" s="556"/>
      <c r="K51" s="556"/>
      <c r="L51" s="553">
        <f t="shared" si="6"/>
        <v>25</v>
      </c>
      <c r="M51" s="554"/>
      <c r="N51" s="555"/>
      <c r="O51" s="556" t="s">
        <v>586</v>
      </c>
      <c r="P51" s="556"/>
      <c r="Q51" s="556"/>
      <c r="R51" s="556">
        <f t="shared" si="7"/>
        <v>50</v>
      </c>
      <c r="S51" s="556"/>
      <c r="T51" s="556"/>
      <c r="U51" s="556">
        <v>100</v>
      </c>
      <c r="V51" s="556"/>
      <c r="W51" s="556"/>
      <c r="X51" s="556" t="s">
        <v>930</v>
      </c>
      <c r="Y51" s="556"/>
      <c r="Z51" s="556">
        <f t="shared" si="8"/>
        <v>50</v>
      </c>
      <c r="AA51" s="556"/>
      <c r="AB51" s="556"/>
      <c r="AC51" s="553" t="str">
        <f ca="1">IF(D51="~380В",'Исходник '!$O$2,'Исходник '!$Q$2)</f>
        <v>-
-
-</v>
      </c>
      <c r="AD51" s="555"/>
      <c r="AE51" s="556">
        <f t="shared" si="9"/>
        <v>100</v>
      </c>
      <c r="AF51" s="556"/>
      <c r="AG51" s="556"/>
      <c r="AH51" s="556" t="str">
        <f ca="1">IF(D51="~380В",'Исходник '!$O$1,'Исходник '!$Q$1)</f>
        <v>+
+
+</v>
      </c>
      <c r="AI51" s="556"/>
      <c r="AJ51" s="556">
        <v>0.3</v>
      </c>
      <c r="AK51" s="556"/>
      <c r="AL51" s="556"/>
      <c r="AM51" s="556" t="s">
        <v>600</v>
      </c>
      <c r="AN51" s="556"/>
      <c r="AO51" s="556"/>
      <c r="AP51" s="314">
        <v>25</v>
      </c>
      <c r="AQ51" s="102" t="str">
        <f t="shared" si="10"/>
        <v>раздвинь строчку</v>
      </c>
    </row>
    <row r="52" spans="1:43" ht="51.75" customHeight="1">
      <c r="A52" s="622">
        <f t="shared" si="11"/>
        <v>29</v>
      </c>
      <c r="B52" s="622"/>
      <c r="C52" s="427" t="s">
        <v>595</v>
      </c>
      <c r="D52" s="429" t="s">
        <v>596</v>
      </c>
      <c r="E52" s="556" t="s">
        <v>619</v>
      </c>
      <c r="F52" s="556"/>
      <c r="G52" s="556"/>
      <c r="H52" s="556"/>
      <c r="I52" s="556" t="s">
        <v>1064</v>
      </c>
      <c r="J52" s="556"/>
      <c r="K52" s="556"/>
      <c r="L52" s="553">
        <f t="shared" si="6"/>
        <v>25</v>
      </c>
      <c r="M52" s="554"/>
      <c r="N52" s="555"/>
      <c r="O52" s="556" t="s">
        <v>586</v>
      </c>
      <c r="P52" s="556"/>
      <c r="Q52" s="556"/>
      <c r="R52" s="556">
        <f t="shared" si="7"/>
        <v>50</v>
      </c>
      <c r="S52" s="556"/>
      <c r="T52" s="556"/>
      <c r="U52" s="556">
        <v>100</v>
      </c>
      <c r="V52" s="556"/>
      <c r="W52" s="556"/>
      <c r="X52" s="556" t="s">
        <v>930</v>
      </c>
      <c r="Y52" s="556"/>
      <c r="Z52" s="556">
        <f t="shared" si="8"/>
        <v>50</v>
      </c>
      <c r="AA52" s="556"/>
      <c r="AB52" s="556"/>
      <c r="AC52" s="553" t="str">
        <f ca="1">IF(D52="~380В",'Исходник '!$O$2,'Исходник '!$Q$2)</f>
        <v>-
-
-</v>
      </c>
      <c r="AD52" s="555"/>
      <c r="AE52" s="556">
        <f t="shared" si="9"/>
        <v>100</v>
      </c>
      <c r="AF52" s="556"/>
      <c r="AG52" s="556"/>
      <c r="AH52" s="556" t="str">
        <f ca="1">IF(D52="~380В",'Исходник '!$O$1,'Исходник '!$Q$1)</f>
        <v>+
+
+</v>
      </c>
      <c r="AI52" s="556"/>
      <c r="AJ52" s="556">
        <v>0.3</v>
      </c>
      <c r="AK52" s="556"/>
      <c r="AL52" s="556"/>
      <c r="AM52" s="556" t="s">
        <v>598</v>
      </c>
      <c r="AN52" s="556"/>
      <c r="AO52" s="556"/>
      <c r="AP52" s="314">
        <v>25</v>
      </c>
      <c r="AQ52" s="102" t="str">
        <f t="shared" si="10"/>
        <v>раздвинь строчку</v>
      </c>
    </row>
    <row r="53" spans="1:43" ht="51.75" customHeight="1">
      <c r="A53" s="622">
        <f t="shared" si="11"/>
        <v>30</v>
      </c>
      <c r="B53" s="622"/>
      <c r="C53" s="427" t="s">
        <v>595</v>
      </c>
      <c r="D53" s="429" t="s">
        <v>596</v>
      </c>
      <c r="E53" s="556" t="s">
        <v>620</v>
      </c>
      <c r="F53" s="556"/>
      <c r="G53" s="556"/>
      <c r="H53" s="556"/>
      <c r="I53" s="556" t="s">
        <v>1064</v>
      </c>
      <c r="J53" s="556"/>
      <c r="K53" s="556"/>
      <c r="L53" s="553">
        <f t="shared" si="6"/>
        <v>25</v>
      </c>
      <c r="M53" s="554"/>
      <c r="N53" s="555"/>
      <c r="O53" s="556" t="s">
        <v>586</v>
      </c>
      <c r="P53" s="556"/>
      <c r="Q53" s="556"/>
      <c r="R53" s="556">
        <f t="shared" si="7"/>
        <v>50</v>
      </c>
      <c r="S53" s="556"/>
      <c r="T53" s="556"/>
      <c r="U53" s="556">
        <v>100</v>
      </c>
      <c r="V53" s="556"/>
      <c r="W53" s="556"/>
      <c r="X53" s="556" t="s">
        <v>930</v>
      </c>
      <c r="Y53" s="556"/>
      <c r="Z53" s="556">
        <f t="shared" si="8"/>
        <v>50</v>
      </c>
      <c r="AA53" s="556"/>
      <c r="AB53" s="556"/>
      <c r="AC53" s="553" t="str">
        <f ca="1">IF(D53="~380В",'Исходник '!$O$2,'Исходник '!$Q$2)</f>
        <v>-
-
-</v>
      </c>
      <c r="AD53" s="555"/>
      <c r="AE53" s="556">
        <f t="shared" si="9"/>
        <v>100</v>
      </c>
      <c r="AF53" s="556"/>
      <c r="AG53" s="556"/>
      <c r="AH53" s="556" t="str">
        <f ca="1">IF(D53="~380В",'Исходник '!$O$1,'Исходник '!$Q$1)</f>
        <v>+
+
+</v>
      </c>
      <c r="AI53" s="556"/>
      <c r="AJ53" s="556">
        <v>0.3</v>
      </c>
      <c r="AK53" s="556"/>
      <c r="AL53" s="556"/>
      <c r="AM53" s="556" t="s">
        <v>600</v>
      </c>
      <c r="AN53" s="556"/>
      <c r="AO53" s="556"/>
      <c r="AP53" s="314">
        <v>25</v>
      </c>
      <c r="AQ53" s="102" t="str">
        <f t="shared" si="10"/>
        <v>раздвинь строчку</v>
      </c>
    </row>
    <row r="54" spans="1:43" ht="51.75" customHeight="1">
      <c r="A54" s="622">
        <f t="shared" si="11"/>
        <v>31</v>
      </c>
      <c r="B54" s="622"/>
      <c r="C54" s="427" t="s">
        <v>595</v>
      </c>
      <c r="D54" s="429" t="s">
        <v>596</v>
      </c>
      <c r="E54" s="556" t="s">
        <v>621</v>
      </c>
      <c r="F54" s="556"/>
      <c r="G54" s="556"/>
      <c r="H54" s="556"/>
      <c r="I54" s="556" t="s">
        <v>1064</v>
      </c>
      <c r="J54" s="556"/>
      <c r="K54" s="556"/>
      <c r="L54" s="553">
        <f t="shared" si="6"/>
        <v>25</v>
      </c>
      <c r="M54" s="554"/>
      <c r="N54" s="555"/>
      <c r="O54" s="556" t="s">
        <v>586</v>
      </c>
      <c r="P54" s="556"/>
      <c r="Q54" s="556"/>
      <c r="R54" s="556">
        <f t="shared" si="7"/>
        <v>50</v>
      </c>
      <c r="S54" s="556"/>
      <c r="T54" s="556"/>
      <c r="U54" s="556">
        <v>100</v>
      </c>
      <c r="V54" s="556"/>
      <c r="W54" s="556"/>
      <c r="X54" s="556" t="s">
        <v>930</v>
      </c>
      <c r="Y54" s="556"/>
      <c r="Z54" s="556">
        <f t="shared" si="8"/>
        <v>50</v>
      </c>
      <c r="AA54" s="556"/>
      <c r="AB54" s="556"/>
      <c r="AC54" s="553" t="str">
        <f ca="1">IF(D54="~380В",'Исходник '!$O$2,'Исходник '!$Q$2)</f>
        <v>-
-
-</v>
      </c>
      <c r="AD54" s="555"/>
      <c r="AE54" s="556">
        <f t="shared" si="9"/>
        <v>100</v>
      </c>
      <c r="AF54" s="556"/>
      <c r="AG54" s="556"/>
      <c r="AH54" s="556" t="str">
        <f ca="1">IF(D54="~380В",'Исходник '!$O$1,'Исходник '!$Q$1)</f>
        <v>+
+
+</v>
      </c>
      <c r="AI54" s="556"/>
      <c r="AJ54" s="556">
        <v>0.3</v>
      </c>
      <c r="AK54" s="556"/>
      <c r="AL54" s="556"/>
      <c r="AM54" s="556" t="s">
        <v>598</v>
      </c>
      <c r="AN54" s="556"/>
      <c r="AO54" s="556"/>
      <c r="AP54" s="314">
        <v>25</v>
      </c>
      <c r="AQ54" s="102" t="str">
        <f t="shared" si="10"/>
        <v>раздвинь строчку</v>
      </c>
    </row>
    <row r="55" spans="1:43" s="7" customFormat="1" ht="20.100000000000001" customHeight="1">
      <c r="A55" s="69" t="str">
        <f ca="1">'Протокол №503-2'!A68</f>
        <v>ЩНО</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1"/>
      <c r="AP55" s="101"/>
      <c r="AQ55" s="325"/>
    </row>
    <row r="56" spans="1:43" ht="51.75" customHeight="1">
      <c r="A56" s="622">
        <v>32</v>
      </c>
      <c r="B56" s="622"/>
      <c r="C56" s="427" t="s">
        <v>622</v>
      </c>
      <c r="D56" s="429" t="s">
        <v>596</v>
      </c>
      <c r="E56" s="556" t="s">
        <v>623</v>
      </c>
      <c r="F56" s="556" t="s">
        <v>624</v>
      </c>
      <c r="G56" s="556" t="s">
        <v>624</v>
      </c>
      <c r="H56" s="556" t="s">
        <v>624</v>
      </c>
      <c r="I56" s="556" t="s">
        <v>1064</v>
      </c>
      <c r="J56" s="556"/>
      <c r="K56" s="556"/>
      <c r="L56" s="553">
        <f>AP56</f>
        <v>25</v>
      </c>
      <c r="M56" s="554"/>
      <c r="N56" s="555"/>
      <c r="O56" s="556" t="s">
        <v>586</v>
      </c>
      <c r="P56" s="556"/>
      <c r="Q56" s="556"/>
      <c r="R56" s="556">
        <f>U56/2</f>
        <v>15</v>
      </c>
      <c r="S56" s="556"/>
      <c r="T56" s="556"/>
      <c r="U56" s="556">
        <v>30</v>
      </c>
      <c r="V56" s="556"/>
      <c r="W56" s="556"/>
      <c r="X56" s="556" t="s">
        <v>930</v>
      </c>
      <c r="Y56" s="556"/>
      <c r="Z56" s="556">
        <f>R56</f>
        <v>15</v>
      </c>
      <c r="AA56" s="556"/>
      <c r="AB56" s="556"/>
      <c r="AC56" s="553" t="str">
        <f ca="1">IF(D56="~380В",'Исходник '!$O$2,'Исходник '!$Q$2)</f>
        <v>-
-
-</v>
      </c>
      <c r="AD56" s="555"/>
      <c r="AE56" s="556">
        <f>U56</f>
        <v>30</v>
      </c>
      <c r="AF56" s="556"/>
      <c r="AG56" s="556"/>
      <c r="AH56" s="556" t="str">
        <f ca="1">IF(D56="~380В",'Исходник '!$O$1,'Исходник '!$Q$1)</f>
        <v>+
+
+</v>
      </c>
      <c r="AI56" s="556"/>
      <c r="AJ56" s="556">
        <v>0.3</v>
      </c>
      <c r="AK56" s="556"/>
      <c r="AL56" s="556"/>
      <c r="AM56" s="556" t="s">
        <v>625</v>
      </c>
      <c r="AN56" s="556"/>
      <c r="AO56" s="556"/>
      <c r="AP56" s="314">
        <v>25</v>
      </c>
      <c r="AQ56" s="102" t="str">
        <f>IF(D56="~380В","раздвинь строчку","-")</f>
        <v>раздвинь строчку</v>
      </c>
    </row>
    <row r="57" spans="1:43" s="7" customFormat="1" ht="20.100000000000001" customHeight="1">
      <c r="A57" s="69" t="str">
        <f ca="1">'Протокол №503-2'!A125</f>
        <v>ВРУ-4.2 (жильё/сек.2)</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1"/>
      <c r="AP57" s="101"/>
      <c r="AQ57" s="325"/>
    </row>
    <row r="58" spans="1:43" s="7" customFormat="1" ht="20.100000000000001" customHeight="1">
      <c r="A58" s="69" t="str">
        <f ca="1">'Протокол №503-2'!A154</f>
        <v>РП-3</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1"/>
      <c r="AP58" s="101"/>
      <c r="AQ58" s="325"/>
    </row>
    <row r="59" spans="1:43" s="7" customFormat="1" ht="20.100000000000001" customHeight="1">
      <c r="A59" s="622">
        <v>33</v>
      </c>
      <c r="B59" s="622"/>
      <c r="C59" s="427" t="s">
        <v>470</v>
      </c>
      <c r="D59" s="429" t="s">
        <v>584</v>
      </c>
      <c r="E59" s="553" t="s">
        <v>408</v>
      </c>
      <c r="F59" s="463" t="s">
        <v>585</v>
      </c>
      <c r="G59" s="463" t="s">
        <v>585</v>
      </c>
      <c r="H59" s="462" t="s">
        <v>585</v>
      </c>
      <c r="I59" s="556" t="s">
        <v>1064</v>
      </c>
      <c r="J59" s="556"/>
      <c r="K59" s="556"/>
      <c r="L59" s="553">
        <f t="shared" ref="L59:L67" si="12">AP59</f>
        <v>16</v>
      </c>
      <c r="M59" s="554"/>
      <c r="N59" s="555"/>
      <c r="O59" s="556" t="s">
        <v>586</v>
      </c>
      <c r="P59" s="556"/>
      <c r="Q59" s="556"/>
      <c r="R59" s="556">
        <f t="shared" ref="R59:R67" si="13">U59/2</f>
        <v>15</v>
      </c>
      <c r="S59" s="556"/>
      <c r="T59" s="556"/>
      <c r="U59" s="556">
        <v>30</v>
      </c>
      <c r="V59" s="556"/>
      <c r="W59" s="556"/>
      <c r="X59" s="556" t="s">
        <v>930</v>
      </c>
      <c r="Y59" s="556"/>
      <c r="Z59" s="556">
        <f t="shared" ref="Z59:Z67" si="14">R59</f>
        <v>15</v>
      </c>
      <c r="AA59" s="556"/>
      <c r="AB59" s="556"/>
      <c r="AC59" s="553" t="str">
        <f ca="1">IF(D59="~380В",'Исходник '!$O$2,'Исходник '!$Q$2)</f>
        <v>-</v>
      </c>
      <c r="AD59" s="555"/>
      <c r="AE59" s="556">
        <f t="shared" ref="AE59:AE67" si="15">U59</f>
        <v>30</v>
      </c>
      <c r="AF59" s="556"/>
      <c r="AG59" s="556"/>
      <c r="AH59" s="556" t="str">
        <f ca="1">IF(D59="~380В",'Исходник '!$O$1,'Исходник '!$Q$1)</f>
        <v>+</v>
      </c>
      <c r="AI59" s="556"/>
      <c r="AJ59" s="556">
        <v>0.3</v>
      </c>
      <c r="AK59" s="556"/>
      <c r="AL59" s="556"/>
      <c r="AM59" s="556">
        <v>2.4E-2</v>
      </c>
      <c r="AN59" s="556"/>
      <c r="AO59" s="556"/>
      <c r="AP59" s="314">
        <v>16</v>
      </c>
      <c r="AQ59" s="206" t="str">
        <f t="shared" ref="AQ59:AQ67" si="16">IF(D59="~380В","раздвинь строчку","-")</f>
        <v>-</v>
      </c>
    </row>
    <row r="60" spans="1:43" s="7" customFormat="1" ht="20.100000000000001" customHeight="1">
      <c r="A60" s="622">
        <f t="shared" ref="A60:A67" si="17">A59+1</f>
        <v>34</v>
      </c>
      <c r="B60" s="622"/>
      <c r="C60" s="427" t="s">
        <v>470</v>
      </c>
      <c r="D60" s="429" t="s">
        <v>584</v>
      </c>
      <c r="E60" s="553" t="s">
        <v>558</v>
      </c>
      <c r="F60" s="463" t="s">
        <v>585</v>
      </c>
      <c r="G60" s="463" t="s">
        <v>585</v>
      </c>
      <c r="H60" s="462" t="s">
        <v>585</v>
      </c>
      <c r="I60" s="556" t="s">
        <v>1064</v>
      </c>
      <c r="J60" s="556"/>
      <c r="K60" s="556"/>
      <c r="L60" s="553">
        <f t="shared" si="12"/>
        <v>16</v>
      </c>
      <c r="M60" s="554"/>
      <c r="N60" s="555"/>
      <c r="O60" s="556" t="s">
        <v>586</v>
      </c>
      <c r="P60" s="556"/>
      <c r="Q60" s="556"/>
      <c r="R60" s="556">
        <f t="shared" si="13"/>
        <v>15</v>
      </c>
      <c r="S60" s="556"/>
      <c r="T60" s="556"/>
      <c r="U60" s="556">
        <v>30</v>
      </c>
      <c r="V60" s="556"/>
      <c r="W60" s="556"/>
      <c r="X60" s="556" t="s">
        <v>930</v>
      </c>
      <c r="Y60" s="556"/>
      <c r="Z60" s="556">
        <f t="shared" si="14"/>
        <v>15</v>
      </c>
      <c r="AA60" s="556"/>
      <c r="AB60" s="556"/>
      <c r="AC60" s="553" t="str">
        <f ca="1">IF(D60="~380В",'Исходник '!$O$2,'Исходник '!$Q$2)</f>
        <v>-</v>
      </c>
      <c r="AD60" s="555"/>
      <c r="AE60" s="556">
        <f t="shared" si="15"/>
        <v>30</v>
      </c>
      <c r="AF60" s="556"/>
      <c r="AG60" s="556"/>
      <c r="AH60" s="556" t="str">
        <f ca="1">IF(D60="~380В",'Исходник '!$O$1,'Исходник '!$Q$1)</f>
        <v>+</v>
      </c>
      <c r="AI60" s="556"/>
      <c r="AJ60" s="556">
        <v>0.3</v>
      </c>
      <c r="AK60" s="556"/>
      <c r="AL60" s="556"/>
      <c r="AM60" s="556">
        <v>2.5000000000000001E-2</v>
      </c>
      <c r="AN60" s="556"/>
      <c r="AO60" s="556"/>
      <c r="AP60" s="314">
        <v>16</v>
      </c>
      <c r="AQ60" s="206" t="str">
        <f t="shared" si="16"/>
        <v>-</v>
      </c>
    </row>
    <row r="61" spans="1:43" s="7" customFormat="1" ht="20.100000000000001" customHeight="1">
      <c r="A61" s="622">
        <f t="shared" si="17"/>
        <v>35</v>
      </c>
      <c r="B61" s="622"/>
      <c r="C61" s="427" t="s">
        <v>470</v>
      </c>
      <c r="D61" s="429" t="s">
        <v>584</v>
      </c>
      <c r="E61" s="553" t="s">
        <v>587</v>
      </c>
      <c r="F61" s="463" t="s">
        <v>585</v>
      </c>
      <c r="G61" s="463" t="s">
        <v>585</v>
      </c>
      <c r="H61" s="462" t="s">
        <v>585</v>
      </c>
      <c r="I61" s="556" t="s">
        <v>1064</v>
      </c>
      <c r="J61" s="556"/>
      <c r="K61" s="556"/>
      <c r="L61" s="553">
        <f t="shared" si="12"/>
        <v>16</v>
      </c>
      <c r="M61" s="554"/>
      <c r="N61" s="555"/>
      <c r="O61" s="556" t="s">
        <v>586</v>
      </c>
      <c r="P61" s="556"/>
      <c r="Q61" s="556"/>
      <c r="R61" s="556">
        <f t="shared" si="13"/>
        <v>15</v>
      </c>
      <c r="S61" s="556"/>
      <c r="T61" s="556"/>
      <c r="U61" s="556">
        <v>30</v>
      </c>
      <c r="V61" s="556"/>
      <c r="W61" s="556"/>
      <c r="X61" s="556" t="s">
        <v>930</v>
      </c>
      <c r="Y61" s="556"/>
      <c r="Z61" s="556">
        <f t="shared" si="14"/>
        <v>15</v>
      </c>
      <c r="AA61" s="556"/>
      <c r="AB61" s="556"/>
      <c r="AC61" s="553" t="str">
        <f ca="1">IF(D61="~380В",'Исходник '!$O$2,'Исходник '!$Q$2)</f>
        <v>-</v>
      </c>
      <c r="AD61" s="555"/>
      <c r="AE61" s="556">
        <f t="shared" si="15"/>
        <v>30</v>
      </c>
      <c r="AF61" s="556"/>
      <c r="AG61" s="556"/>
      <c r="AH61" s="556" t="str">
        <f ca="1">IF(D61="~380В",'Исходник '!$O$1,'Исходник '!$Q$1)</f>
        <v>+</v>
      </c>
      <c r="AI61" s="556"/>
      <c r="AJ61" s="556">
        <v>0.3</v>
      </c>
      <c r="AK61" s="556"/>
      <c r="AL61" s="556"/>
      <c r="AM61" s="556">
        <v>2.4E-2</v>
      </c>
      <c r="AN61" s="556"/>
      <c r="AO61" s="556"/>
      <c r="AP61" s="314">
        <v>16</v>
      </c>
      <c r="AQ61" s="206" t="str">
        <f t="shared" si="16"/>
        <v>-</v>
      </c>
    </row>
    <row r="62" spans="1:43" s="7" customFormat="1" ht="20.100000000000001" customHeight="1">
      <c r="A62" s="622">
        <f t="shared" si="17"/>
        <v>36</v>
      </c>
      <c r="B62" s="622"/>
      <c r="C62" s="427" t="s">
        <v>470</v>
      </c>
      <c r="D62" s="429" t="s">
        <v>584</v>
      </c>
      <c r="E62" s="553" t="s">
        <v>588</v>
      </c>
      <c r="F62" s="463" t="s">
        <v>585</v>
      </c>
      <c r="G62" s="463" t="s">
        <v>585</v>
      </c>
      <c r="H62" s="462" t="s">
        <v>585</v>
      </c>
      <c r="I62" s="556" t="s">
        <v>1064</v>
      </c>
      <c r="J62" s="556"/>
      <c r="K62" s="556"/>
      <c r="L62" s="553">
        <f t="shared" si="12"/>
        <v>10</v>
      </c>
      <c r="M62" s="554"/>
      <c r="N62" s="555"/>
      <c r="O62" s="556" t="s">
        <v>586</v>
      </c>
      <c r="P62" s="556"/>
      <c r="Q62" s="556"/>
      <c r="R62" s="556">
        <f t="shared" si="13"/>
        <v>15</v>
      </c>
      <c r="S62" s="556"/>
      <c r="T62" s="556"/>
      <c r="U62" s="556">
        <v>30</v>
      </c>
      <c r="V62" s="556"/>
      <c r="W62" s="556"/>
      <c r="X62" s="556" t="s">
        <v>930</v>
      </c>
      <c r="Y62" s="556"/>
      <c r="Z62" s="556">
        <f t="shared" si="14"/>
        <v>15</v>
      </c>
      <c r="AA62" s="556"/>
      <c r="AB62" s="556"/>
      <c r="AC62" s="553" t="str">
        <f ca="1">IF(D62="~380В",'Исходник '!$O$2,'Исходник '!$Q$2)</f>
        <v>-</v>
      </c>
      <c r="AD62" s="555"/>
      <c r="AE62" s="556">
        <f t="shared" si="15"/>
        <v>30</v>
      </c>
      <c r="AF62" s="556"/>
      <c r="AG62" s="556"/>
      <c r="AH62" s="556" t="str">
        <f ca="1">IF(D62="~380В",'Исходник '!$O$1,'Исходник '!$Q$1)</f>
        <v>+</v>
      </c>
      <c r="AI62" s="556"/>
      <c r="AJ62" s="556">
        <v>0.3</v>
      </c>
      <c r="AK62" s="556"/>
      <c r="AL62" s="556"/>
      <c r="AM62" s="556">
        <v>2.6000000000000002E-2</v>
      </c>
      <c r="AN62" s="556"/>
      <c r="AO62" s="556"/>
      <c r="AP62" s="314">
        <v>10</v>
      </c>
      <c r="AQ62" s="206" t="str">
        <f t="shared" si="16"/>
        <v>-</v>
      </c>
    </row>
    <row r="63" spans="1:43" s="7" customFormat="1" ht="20.100000000000001" customHeight="1">
      <c r="A63" s="622">
        <f t="shared" si="17"/>
        <v>37</v>
      </c>
      <c r="B63" s="622"/>
      <c r="C63" s="427" t="s">
        <v>470</v>
      </c>
      <c r="D63" s="429" t="s">
        <v>584</v>
      </c>
      <c r="E63" s="553" t="s">
        <v>589</v>
      </c>
      <c r="F63" s="463" t="s">
        <v>585</v>
      </c>
      <c r="G63" s="463" t="s">
        <v>585</v>
      </c>
      <c r="H63" s="462" t="s">
        <v>585</v>
      </c>
      <c r="I63" s="556" t="s">
        <v>1064</v>
      </c>
      <c r="J63" s="556"/>
      <c r="K63" s="556"/>
      <c r="L63" s="553">
        <f t="shared" si="12"/>
        <v>10</v>
      </c>
      <c r="M63" s="554"/>
      <c r="N63" s="555"/>
      <c r="O63" s="556" t="s">
        <v>586</v>
      </c>
      <c r="P63" s="556"/>
      <c r="Q63" s="556"/>
      <c r="R63" s="556">
        <f t="shared" si="13"/>
        <v>15</v>
      </c>
      <c r="S63" s="556"/>
      <c r="T63" s="556"/>
      <c r="U63" s="556">
        <v>30</v>
      </c>
      <c r="V63" s="556"/>
      <c r="W63" s="556"/>
      <c r="X63" s="556" t="s">
        <v>930</v>
      </c>
      <c r="Y63" s="556"/>
      <c r="Z63" s="556">
        <f t="shared" si="14"/>
        <v>15</v>
      </c>
      <c r="AA63" s="556"/>
      <c r="AB63" s="556"/>
      <c r="AC63" s="553" t="str">
        <f ca="1">IF(D63="~380В",'Исходник '!$O$2,'Исходник '!$Q$2)</f>
        <v>-</v>
      </c>
      <c r="AD63" s="555"/>
      <c r="AE63" s="556">
        <f t="shared" si="15"/>
        <v>30</v>
      </c>
      <c r="AF63" s="556"/>
      <c r="AG63" s="556"/>
      <c r="AH63" s="556" t="str">
        <f ca="1">IF(D63="~380В",'Исходник '!$O$1,'Исходник '!$Q$1)</f>
        <v>+</v>
      </c>
      <c r="AI63" s="556"/>
      <c r="AJ63" s="556">
        <v>0.3</v>
      </c>
      <c r="AK63" s="556"/>
      <c r="AL63" s="556"/>
      <c r="AM63" s="556">
        <v>2.3E-2</v>
      </c>
      <c r="AN63" s="556"/>
      <c r="AO63" s="556"/>
      <c r="AP63" s="314">
        <v>10</v>
      </c>
      <c r="AQ63" s="206" t="str">
        <f t="shared" si="16"/>
        <v>-</v>
      </c>
    </row>
    <row r="64" spans="1:43" s="7" customFormat="1" ht="20.100000000000001" customHeight="1">
      <c r="A64" s="622">
        <f t="shared" si="17"/>
        <v>38</v>
      </c>
      <c r="B64" s="622"/>
      <c r="C64" s="427" t="s">
        <v>470</v>
      </c>
      <c r="D64" s="429" t="s">
        <v>584</v>
      </c>
      <c r="E64" s="553" t="s">
        <v>590</v>
      </c>
      <c r="F64" s="463" t="s">
        <v>585</v>
      </c>
      <c r="G64" s="463" t="s">
        <v>585</v>
      </c>
      <c r="H64" s="462" t="s">
        <v>585</v>
      </c>
      <c r="I64" s="556" t="s">
        <v>1064</v>
      </c>
      <c r="J64" s="556"/>
      <c r="K64" s="556"/>
      <c r="L64" s="553">
        <f t="shared" si="12"/>
        <v>10</v>
      </c>
      <c r="M64" s="554"/>
      <c r="N64" s="555"/>
      <c r="O64" s="556" t="s">
        <v>586</v>
      </c>
      <c r="P64" s="556"/>
      <c r="Q64" s="556"/>
      <c r="R64" s="556">
        <f t="shared" si="13"/>
        <v>15</v>
      </c>
      <c r="S64" s="556"/>
      <c r="T64" s="556"/>
      <c r="U64" s="556">
        <v>30</v>
      </c>
      <c r="V64" s="556"/>
      <c r="W64" s="556"/>
      <c r="X64" s="556" t="s">
        <v>930</v>
      </c>
      <c r="Y64" s="556"/>
      <c r="Z64" s="556">
        <f t="shared" si="14"/>
        <v>15</v>
      </c>
      <c r="AA64" s="556"/>
      <c r="AB64" s="556"/>
      <c r="AC64" s="553" t="str">
        <f ca="1">IF(D64="~380В",'Исходник '!$O$2,'Исходник '!$Q$2)</f>
        <v>-</v>
      </c>
      <c r="AD64" s="555"/>
      <c r="AE64" s="556">
        <f t="shared" si="15"/>
        <v>30</v>
      </c>
      <c r="AF64" s="556"/>
      <c r="AG64" s="556"/>
      <c r="AH64" s="556" t="str">
        <f ca="1">IF(D64="~380В",'Исходник '!$O$1,'Исходник '!$Q$1)</f>
        <v>+</v>
      </c>
      <c r="AI64" s="556"/>
      <c r="AJ64" s="556">
        <v>0.3</v>
      </c>
      <c r="AK64" s="556"/>
      <c r="AL64" s="556"/>
      <c r="AM64" s="556">
        <v>2.7000000000000003E-2</v>
      </c>
      <c r="AN64" s="556"/>
      <c r="AO64" s="556"/>
      <c r="AP64" s="314">
        <v>10</v>
      </c>
      <c r="AQ64" s="206" t="str">
        <f t="shared" si="16"/>
        <v>-</v>
      </c>
    </row>
    <row r="65" spans="1:43" s="7" customFormat="1" ht="20.100000000000001" customHeight="1">
      <c r="A65" s="622">
        <f t="shared" si="17"/>
        <v>39</v>
      </c>
      <c r="B65" s="622"/>
      <c r="C65" s="427" t="s">
        <v>470</v>
      </c>
      <c r="D65" s="429" t="s">
        <v>584</v>
      </c>
      <c r="E65" s="553" t="s">
        <v>591</v>
      </c>
      <c r="F65" s="463" t="s">
        <v>585</v>
      </c>
      <c r="G65" s="463" t="s">
        <v>585</v>
      </c>
      <c r="H65" s="462" t="s">
        <v>585</v>
      </c>
      <c r="I65" s="556" t="s">
        <v>1064</v>
      </c>
      <c r="J65" s="556"/>
      <c r="K65" s="556"/>
      <c r="L65" s="553">
        <f t="shared" si="12"/>
        <v>10</v>
      </c>
      <c r="M65" s="554"/>
      <c r="N65" s="555"/>
      <c r="O65" s="556" t="s">
        <v>586</v>
      </c>
      <c r="P65" s="556"/>
      <c r="Q65" s="556"/>
      <c r="R65" s="556">
        <f t="shared" si="13"/>
        <v>15</v>
      </c>
      <c r="S65" s="556"/>
      <c r="T65" s="556"/>
      <c r="U65" s="556">
        <v>30</v>
      </c>
      <c r="V65" s="556"/>
      <c r="W65" s="556"/>
      <c r="X65" s="556" t="s">
        <v>930</v>
      </c>
      <c r="Y65" s="556"/>
      <c r="Z65" s="556">
        <f t="shared" si="14"/>
        <v>15</v>
      </c>
      <c r="AA65" s="556"/>
      <c r="AB65" s="556"/>
      <c r="AC65" s="553" t="str">
        <f ca="1">IF(D65="~380В",'Исходник '!$O$2,'Исходник '!$Q$2)</f>
        <v>-</v>
      </c>
      <c r="AD65" s="555"/>
      <c r="AE65" s="556">
        <f t="shared" si="15"/>
        <v>30</v>
      </c>
      <c r="AF65" s="556"/>
      <c r="AG65" s="556"/>
      <c r="AH65" s="556" t="str">
        <f ca="1">IF(D65="~380В",'Исходник '!$O$1,'Исходник '!$Q$1)</f>
        <v>+</v>
      </c>
      <c r="AI65" s="556"/>
      <c r="AJ65" s="556">
        <v>0.3</v>
      </c>
      <c r="AK65" s="556"/>
      <c r="AL65" s="556"/>
      <c r="AM65" s="556">
        <v>2.3E-2</v>
      </c>
      <c r="AN65" s="556"/>
      <c r="AO65" s="556"/>
      <c r="AP65" s="314">
        <v>10</v>
      </c>
      <c r="AQ65" s="206" t="str">
        <f t="shared" si="16"/>
        <v>-</v>
      </c>
    </row>
    <row r="66" spans="1:43" s="7" customFormat="1" ht="20.100000000000001" customHeight="1">
      <c r="A66" s="622">
        <f t="shared" si="17"/>
        <v>40</v>
      </c>
      <c r="B66" s="622"/>
      <c r="C66" s="427" t="s">
        <v>470</v>
      </c>
      <c r="D66" s="429" t="s">
        <v>584</v>
      </c>
      <c r="E66" s="553" t="s">
        <v>626</v>
      </c>
      <c r="F66" s="463" t="s">
        <v>585</v>
      </c>
      <c r="G66" s="463" t="s">
        <v>585</v>
      </c>
      <c r="H66" s="462" t="s">
        <v>585</v>
      </c>
      <c r="I66" s="556" t="s">
        <v>1064</v>
      </c>
      <c r="J66" s="556"/>
      <c r="K66" s="556"/>
      <c r="L66" s="553">
        <f t="shared" si="12"/>
        <v>10</v>
      </c>
      <c r="M66" s="554"/>
      <c r="N66" s="555"/>
      <c r="O66" s="556" t="s">
        <v>586</v>
      </c>
      <c r="P66" s="556"/>
      <c r="Q66" s="556"/>
      <c r="R66" s="556">
        <f t="shared" si="13"/>
        <v>15</v>
      </c>
      <c r="S66" s="556"/>
      <c r="T66" s="556"/>
      <c r="U66" s="556">
        <v>30</v>
      </c>
      <c r="V66" s="556"/>
      <c r="W66" s="556"/>
      <c r="X66" s="556" t="s">
        <v>930</v>
      </c>
      <c r="Y66" s="556"/>
      <c r="Z66" s="556">
        <f t="shared" si="14"/>
        <v>15</v>
      </c>
      <c r="AA66" s="556"/>
      <c r="AB66" s="556"/>
      <c r="AC66" s="553" t="str">
        <f ca="1">IF(D66="~380В",'Исходник '!$O$2,'Исходник '!$Q$2)</f>
        <v>-</v>
      </c>
      <c r="AD66" s="555"/>
      <c r="AE66" s="556">
        <f t="shared" si="15"/>
        <v>30</v>
      </c>
      <c r="AF66" s="556"/>
      <c r="AG66" s="556"/>
      <c r="AH66" s="556" t="str">
        <f ca="1">IF(D66="~380В",'Исходник '!$O$1,'Исходник '!$Q$1)</f>
        <v>+</v>
      </c>
      <c r="AI66" s="556"/>
      <c r="AJ66" s="556">
        <v>0.3</v>
      </c>
      <c r="AK66" s="556"/>
      <c r="AL66" s="556"/>
      <c r="AM66" s="556">
        <v>2.8000000000000004E-2</v>
      </c>
      <c r="AN66" s="556"/>
      <c r="AO66" s="556"/>
      <c r="AP66" s="314">
        <v>10</v>
      </c>
      <c r="AQ66" s="206" t="str">
        <f t="shared" si="16"/>
        <v>-</v>
      </c>
    </row>
    <row r="67" spans="1:43" s="7" customFormat="1" ht="20.100000000000001" customHeight="1">
      <c r="A67" s="622">
        <f t="shared" si="17"/>
        <v>41</v>
      </c>
      <c r="B67" s="622"/>
      <c r="C67" s="427" t="s">
        <v>470</v>
      </c>
      <c r="D67" s="429" t="s">
        <v>584</v>
      </c>
      <c r="E67" s="553" t="s">
        <v>592</v>
      </c>
      <c r="F67" s="463" t="s">
        <v>585</v>
      </c>
      <c r="G67" s="463" t="s">
        <v>585</v>
      </c>
      <c r="H67" s="462" t="s">
        <v>585</v>
      </c>
      <c r="I67" s="556" t="s">
        <v>1064</v>
      </c>
      <c r="J67" s="556"/>
      <c r="K67" s="556"/>
      <c r="L67" s="553">
        <f t="shared" si="12"/>
        <v>10</v>
      </c>
      <c r="M67" s="554"/>
      <c r="N67" s="555"/>
      <c r="O67" s="556" t="s">
        <v>586</v>
      </c>
      <c r="P67" s="556"/>
      <c r="Q67" s="556"/>
      <c r="R67" s="556">
        <f t="shared" si="13"/>
        <v>15</v>
      </c>
      <c r="S67" s="556"/>
      <c r="T67" s="556"/>
      <c r="U67" s="556">
        <v>30</v>
      </c>
      <c r="V67" s="556"/>
      <c r="W67" s="556"/>
      <c r="X67" s="556" t="s">
        <v>930</v>
      </c>
      <c r="Y67" s="556"/>
      <c r="Z67" s="556">
        <f t="shared" si="14"/>
        <v>15</v>
      </c>
      <c r="AA67" s="556"/>
      <c r="AB67" s="556"/>
      <c r="AC67" s="553" t="str">
        <f ca="1">IF(D67="~380В",'Исходник '!$O$2,'Исходник '!$Q$2)</f>
        <v>-</v>
      </c>
      <c r="AD67" s="555"/>
      <c r="AE67" s="556">
        <f t="shared" si="15"/>
        <v>30</v>
      </c>
      <c r="AF67" s="556"/>
      <c r="AG67" s="556"/>
      <c r="AH67" s="556" t="str">
        <f ca="1">IF(D67="~380В",'Исходник '!$O$1,'Исходник '!$Q$1)</f>
        <v>+</v>
      </c>
      <c r="AI67" s="556"/>
      <c r="AJ67" s="556">
        <v>0.3</v>
      </c>
      <c r="AK67" s="556"/>
      <c r="AL67" s="556"/>
      <c r="AM67" s="556">
        <v>2.5000000000000001E-2</v>
      </c>
      <c r="AN67" s="556"/>
      <c r="AO67" s="556"/>
      <c r="AP67" s="314">
        <v>10</v>
      </c>
      <c r="AQ67" s="206" t="str">
        <f t="shared" si="16"/>
        <v>-</v>
      </c>
    </row>
    <row r="68" spans="1:43" s="7" customFormat="1" ht="20.100000000000001" customHeight="1">
      <c r="A68" s="69" t="str">
        <f ca="1">'Протокол №503-3'!A188</f>
        <v>УЭРМ-4 (1 этаж)</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1"/>
      <c r="AP68" s="101"/>
      <c r="AQ68" s="325"/>
    </row>
    <row r="69" spans="1:43" ht="51.75" customHeight="1">
      <c r="A69" s="622">
        <v>42</v>
      </c>
      <c r="B69" s="622"/>
      <c r="C69" s="427" t="s">
        <v>595</v>
      </c>
      <c r="D69" s="429" t="s">
        <v>596</v>
      </c>
      <c r="E69" s="556" t="s">
        <v>597</v>
      </c>
      <c r="F69" s="556"/>
      <c r="G69" s="556"/>
      <c r="H69" s="556"/>
      <c r="I69" s="556" t="s">
        <v>1064</v>
      </c>
      <c r="J69" s="556"/>
      <c r="K69" s="556"/>
      <c r="L69" s="553">
        <f>AP69</f>
        <v>25</v>
      </c>
      <c r="M69" s="554"/>
      <c r="N69" s="555"/>
      <c r="O69" s="556" t="s">
        <v>586</v>
      </c>
      <c r="P69" s="556"/>
      <c r="Q69" s="556"/>
      <c r="R69" s="556">
        <f>U69/2</f>
        <v>50</v>
      </c>
      <c r="S69" s="556"/>
      <c r="T69" s="556"/>
      <c r="U69" s="556">
        <v>100</v>
      </c>
      <c r="V69" s="556"/>
      <c r="W69" s="556"/>
      <c r="X69" s="556" t="s">
        <v>930</v>
      </c>
      <c r="Y69" s="556"/>
      <c r="Z69" s="556">
        <f>R69</f>
        <v>50</v>
      </c>
      <c r="AA69" s="556"/>
      <c r="AB69" s="556"/>
      <c r="AC69" s="553" t="str">
        <f ca="1">IF(D69="~380В",'Исходник '!$O$2,'Исходник '!$Q$2)</f>
        <v>-
-
-</v>
      </c>
      <c r="AD69" s="555"/>
      <c r="AE69" s="556">
        <f>U69</f>
        <v>100</v>
      </c>
      <c r="AF69" s="556"/>
      <c r="AG69" s="556"/>
      <c r="AH69" s="556" t="str">
        <f ca="1">IF(D69="~380В",'Исходник '!$O$1,'Исходник '!$Q$1)</f>
        <v>+
+
+</v>
      </c>
      <c r="AI69" s="556"/>
      <c r="AJ69" s="556">
        <v>0.3</v>
      </c>
      <c r="AK69" s="556"/>
      <c r="AL69" s="556"/>
      <c r="AM69" s="556" t="s">
        <v>627</v>
      </c>
      <c r="AN69" s="556"/>
      <c r="AO69" s="556"/>
      <c r="AP69" s="314">
        <v>25</v>
      </c>
      <c r="AQ69" s="102" t="str">
        <f>IF(D69="~380В","раздвинь строчку","-")</f>
        <v>раздвинь строчку</v>
      </c>
    </row>
    <row r="70" spans="1:43" ht="51.75" customHeight="1">
      <c r="A70" s="622">
        <f>A69+1</f>
        <v>43</v>
      </c>
      <c r="B70" s="622"/>
      <c r="C70" s="427" t="s">
        <v>595</v>
      </c>
      <c r="D70" s="429" t="s">
        <v>596</v>
      </c>
      <c r="E70" s="556" t="s">
        <v>599</v>
      </c>
      <c r="F70" s="556"/>
      <c r="G70" s="556"/>
      <c r="H70" s="556"/>
      <c r="I70" s="556" t="s">
        <v>1064</v>
      </c>
      <c r="J70" s="556"/>
      <c r="K70" s="556"/>
      <c r="L70" s="553">
        <f>AP70</f>
        <v>25</v>
      </c>
      <c r="M70" s="554"/>
      <c r="N70" s="555"/>
      <c r="O70" s="556" t="s">
        <v>586</v>
      </c>
      <c r="P70" s="556"/>
      <c r="Q70" s="556"/>
      <c r="R70" s="556">
        <f>U70/2</f>
        <v>50</v>
      </c>
      <c r="S70" s="556"/>
      <c r="T70" s="556"/>
      <c r="U70" s="556">
        <v>100</v>
      </c>
      <c r="V70" s="556"/>
      <c r="W70" s="556"/>
      <c r="X70" s="556" t="s">
        <v>930</v>
      </c>
      <c r="Y70" s="556"/>
      <c r="Z70" s="556">
        <f>R70</f>
        <v>50</v>
      </c>
      <c r="AA70" s="556"/>
      <c r="AB70" s="556"/>
      <c r="AC70" s="553" t="str">
        <f ca="1">IF(D70="~380В",'Исходник '!$O$2,'Исходник '!$Q$2)</f>
        <v>-
-
-</v>
      </c>
      <c r="AD70" s="555"/>
      <c r="AE70" s="556">
        <f>U70</f>
        <v>100</v>
      </c>
      <c r="AF70" s="556"/>
      <c r="AG70" s="556"/>
      <c r="AH70" s="556" t="str">
        <f ca="1">IF(D70="~380В",'Исходник '!$O$1,'Исходник '!$Q$1)</f>
        <v>+
+
+</v>
      </c>
      <c r="AI70" s="556"/>
      <c r="AJ70" s="556">
        <v>0.3</v>
      </c>
      <c r="AK70" s="556"/>
      <c r="AL70" s="556"/>
      <c r="AM70" s="556" t="s">
        <v>598</v>
      </c>
      <c r="AN70" s="556"/>
      <c r="AO70" s="556"/>
      <c r="AP70" s="314">
        <v>25</v>
      </c>
      <c r="AQ70" s="102" t="str">
        <f>IF(D70="~380В","раздвинь строчку","-")</f>
        <v>раздвинь строчку</v>
      </c>
    </row>
    <row r="71" spans="1:43" ht="51.75" customHeight="1">
      <c r="A71" s="622">
        <f>A70+1</f>
        <v>44</v>
      </c>
      <c r="B71" s="622"/>
      <c r="C71" s="427" t="s">
        <v>595</v>
      </c>
      <c r="D71" s="429" t="s">
        <v>596</v>
      </c>
      <c r="E71" s="556" t="s">
        <v>601</v>
      </c>
      <c r="F71" s="556"/>
      <c r="G71" s="556"/>
      <c r="H71" s="556"/>
      <c r="I71" s="556" t="s">
        <v>1064</v>
      </c>
      <c r="J71" s="556"/>
      <c r="K71" s="556"/>
      <c r="L71" s="553">
        <f>AP71</f>
        <v>25</v>
      </c>
      <c r="M71" s="554"/>
      <c r="N71" s="555"/>
      <c r="O71" s="556" t="s">
        <v>586</v>
      </c>
      <c r="P71" s="556"/>
      <c r="Q71" s="556"/>
      <c r="R71" s="556">
        <f>U71/2</f>
        <v>50</v>
      </c>
      <c r="S71" s="556"/>
      <c r="T71" s="556"/>
      <c r="U71" s="556">
        <v>100</v>
      </c>
      <c r="V71" s="556"/>
      <c r="W71" s="556"/>
      <c r="X71" s="556" t="s">
        <v>930</v>
      </c>
      <c r="Y71" s="556"/>
      <c r="Z71" s="556">
        <f>R71</f>
        <v>50</v>
      </c>
      <c r="AA71" s="556"/>
      <c r="AB71" s="556"/>
      <c r="AC71" s="553" t="str">
        <f ca="1">IF(D71="~380В",'Исходник '!$O$2,'Исходник '!$Q$2)</f>
        <v>-
-
-</v>
      </c>
      <c r="AD71" s="555"/>
      <c r="AE71" s="556">
        <f>U71</f>
        <v>100</v>
      </c>
      <c r="AF71" s="556"/>
      <c r="AG71" s="556"/>
      <c r="AH71" s="556" t="str">
        <f ca="1">IF(D71="~380В",'Исходник '!$O$1,'Исходник '!$Q$1)</f>
        <v>+
+
+</v>
      </c>
      <c r="AI71" s="556"/>
      <c r="AJ71" s="556">
        <v>0.3</v>
      </c>
      <c r="AK71" s="556"/>
      <c r="AL71" s="556"/>
      <c r="AM71" s="556" t="s">
        <v>600</v>
      </c>
      <c r="AN71" s="556"/>
      <c r="AO71" s="556"/>
      <c r="AP71" s="314">
        <v>25</v>
      </c>
      <c r="AQ71" s="102" t="str">
        <f>IF(D71="~380В","раздвинь строчку","-")</f>
        <v>раздвинь строчку</v>
      </c>
    </row>
    <row r="72" spans="1:43" ht="51.75" customHeight="1">
      <c r="A72" s="622">
        <f>A71+1</f>
        <v>45</v>
      </c>
      <c r="B72" s="622"/>
      <c r="C72" s="427" t="s">
        <v>595</v>
      </c>
      <c r="D72" s="429" t="s">
        <v>596</v>
      </c>
      <c r="E72" s="556" t="s">
        <v>603</v>
      </c>
      <c r="F72" s="556"/>
      <c r="G72" s="556"/>
      <c r="H72" s="556"/>
      <c r="I72" s="556" t="s">
        <v>1064</v>
      </c>
      <c r="J72" s="556"/>
      <c r="K72" s="556"/>
      <c r="L72" s="553">
        <f>AP72</f>
        <v>25</v>
      </c>
      <c r="M72" s="554"/>
      <c r="N72" s="555"/>
      <c r="O72" s="556" t="s">
        <v>586</v>
      </c>
      <c r="P72" s="556"/>
      <c r="Q72" s="556"/>
      <c r="R72" s="556">
        <f>U72/2</f>
        <v>50</v>
      </c>
      <c r="S72" s="556"/>
      <c r="T72" s="556"/>
      <c r="U72" s="556">
        <v>100</v>
      </c>
      <c r="V72" s="556"/>
      <c r="W72" s="556"/>
      <c r="X72" s="556" t="s">
        <v>930</v>
      </c>
      <c r="Y72" s="556"/>
      <c r="Z72" s="556">
        <f>R72</f>
        <v>50</v>
      </c>
      <c r="AA72" s="556"/>
      <c r="AB72" s="556"/>
      <c r="AC72" s="553" t="str">
        <f ca="1">IF(D72="~380В",'Исходник '!$O$2,'Исходник '!$Q$2)</f>
        <v>-
-
-</v>
      </c>
      <c r="AD72" s="555"/>
      <c r="AE72" s="556">
        <f>U72</f>
        <v>100</v>
      </c>
      <c r="AF72" s="556"/>
      <c r="AG72" s="556"/>
      <c r="AH72" s="556" t="str">
        <f ca="1">IF(D72="~380В",'Исходник '!$O$1,'Исходник '!$Q$1)</f>
        <v>+
+
+</v>
      </c>
      <c r="AI72" s="556"/>
      <c r="AJ72" s="556">
        <v>0.3</v>
      </c>
      <c r="AK72" s="556"/>
      <c r="AL72" s="556"/>
      <c r="AM72" s="556" t="s">
        <v>627</v>
      </c>
      <c r="AN72" s="556"/>
      <c r="AO72" s="556"/>
      <c r="AP72" s="314">
        <v>25</v>
      </c>
      <c r="AQ72" s="102" t="str">
        <f>IF(D72="~380В","раздвинь строчку","-")</f>
        <v>раздвинь строчку</v>
      </c>
    </row>
    <row r="73" spans="1:43" s="7" customFormat="1" ht="20.100000000000001" customHeight="1">
      <c r="A73" s="69" t="str">
        <f ca="1">'Протокол №503-3'!A193</f>
        <v>УЭРМ-2 (1 этаж)</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1"/>
      <c r="AP73" s="101"/>
      <c r="AQ73" s="325"/>
    </row>
    <row r="74" spans="1:43" ht="47.25" customHeight="1">
      <c r="A74" s="622">
        <v>46</v>
      </c>
      <c r="B74" s="622"/>
      <c r="C74" s="427" t="s">
        <v>595</v>
      </c>
      <c r="D74" s="429" t="s">
        <v>596</v>
      </c>
      <c r="E74" s="556" t="s">
        <v>597</v>
      </c>
      <c r="F74" s="556"/>
      <c r="G74" s="556"/>
      <c r="H74" s="556"/>
      <c r="I74" s="556" t="s">
        <v>1064</v>
      </c>
      <c r="J74" s="556"/>
      <c r="K74" s="556"/>
      <c r="L74" s="553">
        <f>AP74</f>
        <v>25</v>
      </c>
      <c r="M74" s="554"/>
      <c r="N74" s="555"/>
      <c r="O74" s="556" t="s">
        <v>586</v>
      </c>
      <c r="P74" s="556"/>
      <c r="Q74" s="556"/>
      <c r="R74" s="556">
        <f>U74/2</f>
        <v>50</v>
      </c>
      <c r="S74" s="556"/>
      <c r="T74" s="556"/>
      <c r="U74" s="556">
        <v>100</v>
      </c>
      <c r="V74" s="556"/>
      <c r="W74" s="556"/>
      <c r="X74" s="556" t="s">
        <v>930</v>
      </c>
      <c r="Y74" s="556"/>
      <c r="Z74" s="556">
        <f>R74</f>
        <v>50</v>
      </c>
      <c r="AA74" s="556"/>
      <c r="AB74" s="556"/>
      <c r="AC74" s="553" t="str">
        <f ca="1">IF(D74="~380В",'Исходник '!$O$2,'Исходник '!$Q$2)</f>
        <v>-
-
-</v>
      </c>
      <c r="AD74" s="555"/>
      <c r="AE74" s="556">
        <f>U74</f>
        <v>100</v>
      </c>
      <c r="AF74" s="556"/>
      <c r="AG74" s="556"/>
      <c r="AH74" s="556" t="str">
        <f ca="1">IF(D74="~380В",'Исходник '!$O$1,'Исходник '!$Q$1)</f>
        <v>+
+
+</v>
      </c>
      <c r="AI74" s="556"/>
      <c r="AJ74" s="556">
        <v>0.3</v>
      </c>
      <c r="AK74" s="556"/>
      <c r="AL74" s="556"/>
      <c r="AM74" s="556" t="s">
        <v>598</v>
      </c>
      <c r="AN74" s="556"/>
      <c r="AO74" s="556"/>
      <c r="AP74" s="314">
        <v>25</v>
      </c>
      <c r="AQ74" s="102" t="str">
        <f>IF(D74="~380В","раздвинь строчку","-")</f>
        <v>раздвинь строчку</v>
      </c>
    </row>
    <row r="75" spans="1:43" ht="51.75" customHeight="1">
      <c r="A75" s="622">
        <f ca="1">A74+1</f>
        <v>47</v>
      </c>
      <c r="B75" s="622"/>
      <c r="C75" s="427" t="s">
        <v>595</v>
      </c>
      <c r="D75" s="429" t="s">
        <v>596</v>
      </c>
      <c r="E75" s="556" t="s">
        <v>599</v>
      </c>
      <c r="F75" s="556"/>
      <c r="G75" s="556"/>
      <c r="H75" s="556"/>
      <c r="I75" s="556" t="s">
        <v>1064</v>
      </c>
      <c r="J75" s="556"/>
      <c r="K75" s="556"/>
      <c r="L75" s="553">
        <f>AP75</f>
        <v>25</v>
      </c>
      <c r="M75" s="554"/>
      <c r="N75" s="555"/>
      <c r="O75" s="556" t="s">
        <v>586</v>
      </c>
      <c r="P75" s="556"/>
      <c r="Q75" s="556"/>
      <c r="R75" s="556">
        <f>U75/2</f>
        <v>50</v>
      </c>
      <c r="S75" s="556"/>
      <c r="T75" s="556"/>
      <c r="U75" s="556">
        <v>100</v>
      </c>
      <c r="V75" s="556"/>
      <c r="W75" s="556"/>
      <c r="X75" s="556" t="s">
        <v>930</v>
      </c>
      <c r="Y75" s="556"/>
      <c r="Z75" s="556">
        <f>R75</f>
        <v>50</v>
      </c>
      <c r="AA75" s="556"/>
      <c r="AB75" s="556"/>
      <c r="AC75" s="553" t="str">
        <f ca="1">IF(D75="~380В",'Исходник '!$O$2,'Исходник '!$Q$2)</f>
        <v>-
-
-</v>
      </c>
      <c r="AD75" s="555"/>
      <c r="AE75" s="556">
        <f>U75</f>
        <v>100</v>
      </c>
      <c r="AF75" s="556"/>
      <c r="AG75" s="556"/>
      <c r="AH75" s="556" t="str">
        <f ca="1">IF(D75="~380В",'Исходник '!$O$1,'Исходник '!$Q$1)</f>
        <v>+
+
+</v>
      </c>
      <c r="AI75" s="556"/>
      <c r="AJ75" s="556">
        <v>0.3</v>
      </c>
      <c r="AK75" s="556"/>
      <c r="AL75" s="556"/>
      <c r="AM75" s="556" t="s">
        <v>627</v>
      </c>
      <c r="AN75" s="556"/>
      <c r="AO75" s="556"/>
      <c r="AP75" s="314">
        <v>25</v>
      </c>
      <c r="AQ75" s="102" t="str">
        <f>IF(D75="~380В","раздвинь строчку","-")</f>
        <v>раздвинь строчку</v>
      </c>
    </row>
    <row r="76" spans="1:43" s="7" customFormat="1" ht="20.100000000000001" customHeight="1">
      <c r="A76" s="69" t="str">
        <f ca="1">'Протокол №503-3'!A196</f>
        <v>УЭРМ-2 (2÷22 этажи)</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1"/>
      <c r="AP76" s="101"/>
      <c r="AQ76" s="325"/>
    </row>
    <row r="77" spans="1:43" ht="51.75" customHeight="1">
      <c r="A77" s="622">
        <v>48</v>
      </c>
      <c r="B77" s="622"/>
      <c r="C77" s="427" t="s">
        <v>595</v>
      </c>
      <c r="D77" s="429" t="s">
        <v>596</v>
      </c>
      <c r="E77" s="556" t="s">
        <v>597</v>
      </c>
      <c r="F77" s="556"/>
      <c r="G77" s="556"/>
      <c r="H77" s="556"/>
      <c r="I77" s="556" t="s">
        <v>1064</v>
      </c>
      <c r="J77" s="556"/>
      <c r="K77" s="556"/>
      <c r="L77" s="553">
        <f t="shared" ref="L77:L118" si="18">AP77</f>
        <v>25</v>
      </c>
      <c r="M77" s="554"/>
      <c r="N77" s="555"/>
      <c r="O77" s="556" t="s">
        <v>586</v>
      </c>
      <c r="P77" s="556"/>
      <c r="Q77" s="556"/>
      <c r="R77" s="556">
        <f t="shared" ref="R77:R118" si="19">U77/2</f>
        <v>50</v>
      </c>
      <c r="S77" s="556"/>
      <c r="T77" s="556"/>
      <c r="U77" s="556">
        <v>100</v>
      </c>
      <c r="V77" s="556"/>
      <c r="W77" s="556"/>
      <c r="X77" s="556" t="s">
        <v>930</v>
      </c>
      <c r="Y77" s="556"/>
      <c r="Z77" s="556">
        <f t="shared" ref="Z77:Z118" si="20">R77</f>
        <v>50</v>
      </c>
      <c r="AA77" s="556"/>
      <c r="AB77" s="556"/>
      <c r="AC77" s="553" t="str">
        <f ca="1">IF(D77="~380В",'Исходник '!$O$2,'Исходник '!$Q$2)</f>
        <v>-
-
-</v>
      </c>
      <c r="AD77" s="555"/>
      <c r="AE77" s="556">
        <f t="shared" ref="AE77:AE118" si="21">U77</f>
        <v>100</v>
      </c>
      <c r="AF77" s="556"/>
      <c r="AG77" s="556"/>
      <c r="AH77" s="556" t="str">
        <f ca="1">IF(D77="~380В",'Исходник '!$O$1,'Исходник '!$Q$1)</f>
        <v>+
+
+</v>
      </c>
      <c r="AI77" s="556"/>
      <c r="AJ77" s="556">
        <v>0.3</v>
      </c>
      <c r="AK77" s="556"/>
      <c r="AL77" s="556"/>
      <c r="AM77" s="556" t="s">
        <v>598</v>
      </c>
      <c r="AN77" s="556"/>
      <c r="AO77" s="556"/>
      <c r="AP77" s="314">
        <v>25</v>
      </c>
      <c r="AQ77" s="102" t="str">
        <f t="shared" ref="AQ77:AQ118" si="22">IF(D77="~380В","раздвинь строчку","-")</f>
        <v>раздвинь строчку</v>
      </c>
    </row>
    <row r="78" spans="1:43" ht="51.75" customHeight="1">
      <c r="A78" s="622">
        <f t="shared" ref="A78:A118" si="23">A77+1</f>
        <v>49</v>
      </c>
      <c r="B78" s="622"/>
      <c r="C78" s="427" t="s">
        <v>595</v>
      </c>
      <c r="D78" s="429" t="s">
        <v>596</v>
      </c>
      <c r="E78" s="556" t="s">
        <v>599</v>
      </c>
      <c r="F78" s="556"/>
      <c r="G78" s="556"/>
      <c r="H78" s="556"/>
      <c r="I78" s="556" t="s">
        <v>1064</v>
      </c>
      <c r="J78" s="556"/>
      <c r="K78" s="556"/>
      <c r="L78" s="553">
        <f t="shared" si="18"/>
        <v>25</v>
      </c>
      <c r="M78" s="554"/>
      <c r="N78" s="555"/>
      <c r="O78" s="556" t="s">
        <v>586</v>
      </c>
      <c r="P78" s="556"/>
      <c r="Q78" s="556"/>
      <c r="R78" s="556">
        <f t="shared" si="19"/>
        <v>50</v>
      </c>
      <c r="S78" s="556"/>
      <c r="T78" s="556"/>
      <c r="U78" s="556">
        <v>100</v>
      </c>
      <c r="V78" s="556"/>
      <c r="W78" s="556"/>
      <c r="X78" s="556" t="s">
        <v>930</v>
      </c>
      <c r="Y78" s="556"/>
      <c r="Z78" s="556">
        <f t="shared" si="20"/>
        <v>50</v>
      </c>
      <c r="AA78" s="556"/>
      <c r="AB78" s="556"/>
      <c r="AC78" s="553" t="str">
        <f ca="1">IF(D78="~380В",'Исходник '!$O$2,'Исходник '!$Q$2)</f>
        <v>-
-
-</v>
      </c>
      <c r="AD78" s="555"/>
      <c r="AE78" s="556">
        <f t="shared" si="21"/>
        <v>100</v>
      </c>
      <c r="AF78" s="556"/>
      <c r="AG78" s="556"/>
      <c r="AH78" s="556" t="str">
        <f ca="1">IF(D78="~380В",'Исходник '!$O$1,'Исходник '!$Q$1)</f>
        <v>+
+
+</v>
      </c>
      <c r="AI78" s="556"/>
      <c r="AJ78" s="556">
        <v>0.3</v>
      </c>
      <c r="AK78" s="556"/>
      <c r="AL78" s="556"/>
      <c r="AM78" s="556" t="s">
        <v>627</v>
      </c>
      <c r="AN78" s="556"/>
      <c r="AO78" s="556"/>
      <c r="AP78" s="314">
        <v>25</v>
      </c>
      <c r="AQ78" s="102" t="str">
        <f t="shared" si="22"/>
        <v>раздвинь строчку</v>
      </c>
    </row>
    <row r="79" spans="1:43" ht="51.75" customHeight="1">
      <c r="A79" s="622">
        <f t="shared" si="23"/>
        <v>50</v>
      </c>
      <c r="B79" s="622"/>
      <c r="C79" s="427" t="s">
        <v>595</v>
      </c>
      <c r="D79" s="429" t="s">
        <v>596</v>
      </c>
      <c r="E79" s="556" t="s">
        <v>601</v>
      </c>
      <c r="F79" s="556"/>
      <c r="G79" s="556"/>
      <c r="H79" s="556"/>
      <c r="I79" s="556" t="s">
        <v>1064</v>
      </c>
      <c r="J79" s="556"/>
      <c r="K79" s="556"/>
      <c r="L79" s="553">
        <f t="shared" si="18"/>
        <v>25</v>
      </c>
      <c r="M79" s="554"/>
      <c r="N79" s="555"/>
      <c r="O79" s="556" t="s">
        <v>586</v>
      </c>
      <c r="P79" s="556"/>
      <c r="Q79" s="556"/>
      <c r="R79" s="556">
        <f t="shared" si="19"/>
        <v>50</v>
      </c>
      <c r="S79" s="556"/>
      <c r="T79" s="556"/>
      <c r="U79" s="556">
        <v>100</v>
      </c>
      <c r="V79" s="556"/>
      <c r="W79" s="556"/>
      <c r="X79" s="556" t="s">
        <v>930</v>
      </c>
      <c r="Y79" s="556"/>
      <c r="Z79" s="556">
        <f t="shared" si="20"/>
        <v>50</v>
      </c>
      <c r="AA79" s="556"/>
      <c r="AB79" s="556"/>
      <c r="AC79" s="553" t="str">
        <f ca="1">IF(D79="~380В",'Исходник '!$O$2,'Исходник '!$Q$2)</f>
        <v>-
-
-</v>
      </c>
      <c r="AD79" s="555"/>
      <c r="AE79" s="556">
        <f t="shared" si="21"/>
        <v>100</v>
      </c>
      <c r="AF79" s="556"/>
      <c r="AG79" s="556"/>
      <c r="AH79" s="556" t="str">
        <f ca="1">IF(D79="~380В",'Исходник '!$O$1,'Исходник '!$Q$1)</f>
        <v>+
+
+</v>
      </c>
      <c r="AI79" s="556"/>
      <c r="AJ79" s="556">
        <v>0.3</v>
      </c>
      <c r="AK79" s="556"/>
      <c r="AL79" s="556"/>
      <c r="AM79" s="556" t="s">
        <v>600</v>
      </c>
      <c r="AN79" s="556"/>
      <c r="AO79" s="556"/>
      <c r="AP79" s="314">
        <v>25</v>
      </c>
      <c r="AQ79" s="102" t="str">
        <f t="shared" si="22"/>
        <v>раздвинь строчку</v>
      </c>
    </row>
    <row r="80" spans="1:43" ht="51.75" customHeight="1">
      <c r="A80" s="622">
        <f t="shared" si="23"/>
        <v>51</v>
      </c>
      <c r="B80" s="622"/>
      <c r="C80" s="427" t="s">
        <v>595</v>
      </c>
      <c r="D80" s="429" t="s">
        <v>596</v>
      </c>
      <c r="E80" s="556" t="s">
        <v>603</v>
      </c>
      <c r="F80" s="556"/>
      <c r="G80" s="556"/>
      <c r="H80" s="556"/>
      <c r="I80" s="556" t="s">
        <v>1064</v>
      </c>
      <c r="J80" s="556"/>
      <c r="K80" s="556"/>
      <c r="L80" s="553">
        <f t="shared" si="18"/>
        <v>25</v>
      </c>
      <c r="M80" s="554"/>
      <c r="N80" s="555"/>
      <c r="O80" s="556" t="s">
        <v>586</v>
      </c>
      <c r="P80" s="556"/>
      <c r="Q80" s="556"/>
      <c r="R80" s="556">
        <f t="shared" si="19"/>
        <v>50</v>
      </c>
      <c r="S80" s="556"/>
      <c r="T80" s="556"/>
      <c r="U80" s="556">
        <v>100</v>
      </c>
      <c r="V80" s="556"/>
      <c r="W80" s="556"/>
      <c r="X80" s="556" t="s">
        <v>930</v>
      </c>
      <c r="Y80" s="556"/>
      <c r="Z80" s="556">
        <f t="shared" si="20"/>
        <v>50</v>
      </c>
      <c r="AA80" s="556"/>
      <c r="AB80" s="556"/>
      <c r="AC80" s="553" t="str">
        <f ca="1">IF(D80="~380В",'Исходник '!$O$2,'Исходник '!$Q$2)</f>
        <v>-
-
-</v>
      </c>
      <c r="AD80" s="555"/>
      <c r="AE80" s="556">
        <f t="shared" si="21"/>
        <v>100</v>
      </c>
      <c r="AF80" s="556"/>
      <c r="AG80" s="556"/>
      <c r="AH80" s="556" t="str">
        <f ca="1">IF(D80="~380В",'Исходник '!$O$1,'Исходник '!$Q$1)</f>
        <v>+
+
+</v>
      </c>
      <c r="AI80" s="556"/>
      <c r="AJ80" s="556">
        <v>0.3</v>
      </c>
      <c r="AK80" s="556"/>
      <c r="AL80" s="556"/>
      <c r="AM80" s="556" t="s">
        <v>598</v>
      </c>
      <c r="AN80" s="556"/>
      <c r="AO80" s="556"/>
      <c r="AP80" s="314">
        <v>25</v>
      </c>
      <c r="AQ80" s="102" t="str">
        <f t="shared" si="22"/>
        <v>раздвинь строчку</v>
      </c>
    </row>
    <row r="81" spans="1:43" ht="51.75" customHeight="1">
      <c r="A81" s="622">
        <f t="shared" si="23"/>
        <v>52</v>
      </c>
      <c r="B81" s="622"/>
      <c r="C81" s="427" t="s">
        <v>595</v>
      </c>
      <c r="D81" s="429" t="s">
        <v>596</v>
      </c>
      <c r="E81" s="556" t="s">
        <v>605</v>
      </c>
      <c r="F81" s="556"/>
      <c r="G81" s="556"/>
      <c r="H81" s="556"/>
      <c r="I81" s="556" t="s">
        <v>1064</v>
      </c>
      <c r="J81" s="556"/>
      <c r="K81" s="556"/>
      <c r="L81" s="553">
        <f t="shared" si="18"/>
        <v>25</v>
      </c>
      <c r="M81" s="554"/>
      <c r="N81" s="555"/>
      <c r="O81" s="556" t="s">
        <v>586</v>
      </c>
      <c r="P81" s="556"/>
      <c r="Q81" s="556"/>
      <c r="R81" s="556">
        <f t="shared" si="19"/>
        <v>50</v>
      </c>
      <c r="S81" s="556"/>
      <c r="T81" s="556"/>
      <c r="U81" s="556">
        <v>100</v>
      </c>
      <c r="V81" s="556"/>
      <c r="W81" s="556"/>
      <c r="X81" s="556" t="s">
        <v>930</v>
      </c>
      <c r="Y81" s="556"/>
      <c r="Z81" s="556">
        <f t="shared" si="20"/>
        <v>50</v>
      </c>
      <c r="AA81" s="556"/>
      <c r="AB81" s="556"/>
      <c r="AC81" s="553" t="str">
        <f ca="1">IF(D81="~380В",'Исходник '!$O$2,'Исходник '!$Q$2)</f>
        <v>-
-
-</v>
      </c>
      <c r="AD81" s="555"/>
      <c r="AE81" s="556">
        <f t="shared" si="21"/>
        <v>100</v>
      </c>
      <c r="AF81" s="556"/>
      <c r="AG81" s="556"/>
      <c r="AH81" s="556" t="str">
        <f ca="1">IF(D81="~380В",'Исходник '!$O$1,'Исходник '!$Q$1)</f>
        <v>+
+
+</v>
      </c>
      <c r="AI81" s="556"/>
      <c r="AJ81" s="556">
        <v>0.3</v>
      </c>
      <c r="AK81" s="556"/>
      <c r="AL81" s="556"/>
      <c r="AM81" s="556" t="s">
        <v>602</v>
      </c>
      <c r="AN81" s="556"/>
      <c r="AO81" s="556"/>
      <c r="AP81" s="314">
        <v>25</v>
      </c>
      <c r="AQ81" s="102" t="str">
        <f t="shared" si="22"/>
        <v>раздвинь строчку</v>
      </c>
    </row>
    <row r="82" spans="1:43" ht="51.75" customHeight="1">
      <c r="A82" s="622">
        <f t="shared" si="23"/>
        <v>53</v>
      </c>
      <c r="B82" s="622"/>
      <c r="C82" s="427" t="s">
        <v>595</v>
      </c>
      <c r="D82" s="429" t="s">
        <v>596</v>
      </c>
      <c r="E82" s="556" t="s">
        <v>606</v>
      </c>
      <c r="F82" s="556"/>
      <c r="G82" s="556"/>
      <c r="H82" s="556"/>
      <c r="I82" s="556" t="s">
        <v>1064</v>
      </c>
      <c r="J82" s="556"/>
      <c r="K82" s="556"/>
      <c r="L82" s="553">
        <f t="shared" si="18"/>
        <v>25</v>
      </c>
      <c r="M82" s="554"/>
      <c r="N82" s="555"/>
      <c r="O82" s="556" t="s">
        <v>586</v>
      </c>
      <c r="P82" s="556"/>
      <c r="Q82" s="556"/>
      <c r="R82" s="556">
        <f t="shared" si="19"/>
        <v>50</v>
      </c>
      <c r="S82" s="556"/>
      <c r="T82" s="556"/>
      <c r="U82" s="556">
        <v>100</v>
      </c>
      <c r="V82" s="556"/>
      <c r="W82" s="556"/>
      <c r="X82" s="556" t="s">
        <v>930</v>
      </c>
      <c r="Y82" s="556"/>
      <c r="Z82" s="556">
        <f t="shared" si="20"/>
        <v>50</v>
      </c>
      <c r="AA82" s="556"/>
      <c r="AB82" s="556"/>
      <c r="AC82" s="553" t="str">
        <f ca="1">IF(D82="~380В",'Исходник '!$O$2,'Исходник '!$Q$2)</f>
        <v>-
-
-</v>
      </c>
      <c r="AD82" s="555"/>
      <c r="AE82" s="556">
        <f t="shared" si="21"/>
        <v>100</v>
      </c>
      <c r="AF82" s="556"/>
      <c r="AG82" s="556"/>
      <c r="AH82" s="556" t="str">
        <f ca="1">IF(D82="~380В",'Исходник '!$O$1,'Исходник '!$Q$1)</f>
        <v>+
+
+</v>
      </c>
      <c r="AI82" s="556"/>
      <c r="AJ82" s="556">
        <v>0.3</v>
      </c>
      <c r="AK82" s="556"/>
      <c r="AL82" s="556"/>
      <c r="AM82" s="556" t="s">
        <v>627</v>
      </c>
      <c r="AN82" s="556"/>
      <c r="AO82" s="556"/>
      <c r="AP82" s="314">
        <v>25</v>
      </c>
      <c r="AQ82" s="102" t="str">
        <f t="shared" si="22"/>
        <v>раздвинь строчку</v>
      </c>
    </row>
    <row r="83" spans="1:43" ht="51.75" customHeight="1">
      <c r="A83" s="622">
        <f t="shared" si="23"/>
        <v>54</v>
      </c>
      <c r="B83" s="622"/>
      <c r="C83" s="427" t="s">
        <v>595</v>
      </c>
      <c r="D83" s="429" t="s">
        <v>596</v>
      </c>
      <c r="E83" s="556" t="s">
        <v>607</v>
      </c>
      <c r="F83" s="556"/>
      <c r="G83" s="556"/>
      <c r="H83" s="556"/>
      <c r="I83" s="556" t="s">
        <v>1064</v>
      </c>
      <c r="J83" s="556"/>
      <c r="K83" s="556"/>
      <c r="L83" s="553">
        <f t="shared" si="18"/>
        <v>25</v>
      </c>
      <c r="M83" s="554"/>
      <c r="N83" s="555"/>
      <c r="O83" s="556" t="s">
        <v>586</v>
      </c>
      <c r="P83" s="556"/>
      <c r="Q83" s="556"/>
      <c r="R83" s="556">
        <f t="shared" si="19"/>
        <v>50</v>
      </c>
      <c r="S83" s="556"/>
      <c r="T83" s="556"/>
      <c r="U83" s="556">
        <v>100</v>
      </c>
      <c r="V83" s="556"/>
      <c r="W83" s="556"/>
      <c r="X83" s="556" t="s">
        <v>930</v>
      </c>
      <c r="Y83" s="556"/>
      <c r="Z83" s="556">
        <f t="shared" si="20"/>
        <v>50</v>
      </c>
      <c r="AA83" s="556"/>
      <c r="AB83" s="556"/>
      <c r="AC83" s="553" t="str">
        <f ca="1">IF(D83="~380В",'Исходник '!$O$2,'Исходник '!$Q$2)</f>
        <v>-
-
-</v>
      </c>
      <c r="AD83" s="555"/>
      <c r="AE83" s="556">
        <f t="shared" si="21"/>
        <v>100</v>
      </c>
      <c r="AF83" s="556"/>
      <c r="AG83" s="556"/>
      <c r="AH83" s="556" t="str">
        <f ca="1">IF(D83="~380В",'Исходник '!$O$1,'Исходник '!$Q$1)</f>
        <v>+
+
+</v>
      </c>
      <c r="AI83" s="556"/>
      <c r="AJ83" s="556">
        <v>0.3</v>
      </c>
      <c r="AK83" s="556"/>
      <c r="AL83" s="556"/>
      <c r="AM83" s="556" t="s">
        <v>600</v>
      </c>
      <c r="AN83" s="556"/>
      <c r="AO83" s="556"/>
      <c r="AP83" s="314">
        <v>25</v>
      </c>
      <c r="AQ83" s="102" t="str">
        <f t="shared" si="22"/>
        <v>раздвинь строчку</v>
      </c>
    </row>
    <row r="84" spans="1:43" ht="51.75" customHeight="1">
      <c r="A84" s="622">
        <f t="shared" si="23"/>
        <v>55</v>
      </c>
      <c r="B84" s="622"/>
      <c r="C84" s="427" t="s">
        <v>595</v>
      </c>
      <c r="D84" s="429" t="s">
        <v>596</v>
      </c>
      <c r="E84" s="556" t="s">
        <v>608</v>
      </c>
      <c r="F84" s="556"/>
      <c r="G84" s="556"/>
      <c r="H84" s="556"/>
      <c r="I84" s="556" t="s">
        <v>1064</v>
      </c>
      <c r="J84" s="556"/>
      <c r="K84" s="556"/>
      <c r="L84" s="553">
        <f t="shared" si="18"/>
        <v>25</v>
      </c>
      <c r="M84" s="554"/>
      <c r="N84" s="555"/>
      <c r="O84" s="556" t="s">
        <v>586</v>
      </c>
      <c r="P84" s="556"/>
      <c r="Q84" s="556"/>
      <c r="R84" s="556">
        <f t="shared" si="19"/>
        <v>50</v>
      </c>
      <c r="S84" s="556"/>
      <c r="T84" s="556"/>
      <c r="U84" s="556">
        <v>100</v>
      </c>
      <c r="V84" s="556"/>
      <c r="W84" s="556"/>
      <c r="X84" s="556" t="s">
        <v>930</v>
      </c>
      <c r="Y84" s="556"/>
      <c r="Z84" s="556">
        <f t="shared" si="20"/>
        <v>50</v>
      </c>
      <c r="AA84" s="556"/>
      <c r="AB84" s="556"/>
      <c r="AC84" s="553" t="str">
        <f ca="1">IF(D84="~380В",'Исходник '!$O$2,'Исходник '!$Q$2)</f>
        <v>-
-
-</v>
      </c>
      <c r="AD84" s="555"/>
      <c r="AE84" s="556">
        <f t="shared" si="21"/>
        <v>100</v>
      </c>
      <c r="AF84" s="556"/>
      <c r="AG84" s="556"/>
      <c r="AH84" s="556" t="str">
        <f ca="1">IF(D84="~380В",'Исходник '!$O$1,'Исходник '!$Q$1)</f>
        <v>+
+
+</v>
      </c>
      <c r="AI84" s="556"/>
      <c r="AJ84" s="556">
        <v>0.3</v>
      </c>
      <c r="AK84" s="556"/>
      <c r="AL84" s="556"/>
      <c r="AM84" s="556" t="s">
        <v>598</v>
      </c>
      <c r="AN84" s="556"/>
      <c r="AO84" s="556"/>
      <c r="AP84" s="314">
        <v>25</v>
      </c>
      <c r="AQ84" s="102" t="str">
        <f t="shared" si="22"/>
        <v>раздвинь строчку</v>
      </c>
    </row>
    <row r="85" spans="1:43" ht="51.75" customHeight="1">
      <c r="A85" s="622">
        <f t="shared" si="23"/>
        <v>56</v>
      </c>
      <c r="B85" s="622"/>
      <c r="C85" s="427" t="s">
        <v>595</v>
      </c>
      <c r="D85" s="429" t="s">
        <v>596</v>
      </c>
      <c r="E85" s="556" t="s">
        <v>609</v>
      </c>
      <c r="F85" s="556"/>
      <c r="G85" s="556"/>
      <c r="H85" s="556"/>
      <c r="I85" s="556" t="s">
        <v>1064</v>
      </c>
      <c r="J85" s="556"/>
      <c r="K85" s="556"/>
      <c r="L85" s="553">
        <f t="shared" si="18"/>
        <v>25</v>
      </c>
      <c r="M85" s="554"/>
      <c r="N85" s="555"/>
      <c r="O85" s="556" t="s">
        <v>586</v>
      </c>
      <c r="P85" s="556"/>
      <c r="Q85" s="556"/>
      <c r="R85" s="556">
        <f t="shared" si="19"/>
        <v>50</v>
      </c>
      <c r="S85" s="556"/>
      <c r="T85" s="556"/>
      <c r="U85" s="556">
        <v>100</v>
      </c>
      <c r="V85" s="556"/>
      <c r="W85" s="556"/>
      <c r="X85" s="556" t="s">
        <v>930</v>
      </c>
      <c r="Y85" s="556"/>
      <c r="Z85" s="556">
        <f t="shared" si="20"/>
        <v>50</v>
      </c>
      <c r="AA85" s="556"/>
      <c r="AB85" s="556"/>
      <c r="AC85" s="553" t="str">
        <f ca="1">IF(D85="~380В",'Исходник '!$O$2,'Исходник '!$Q$2)</f>
        <v>-
-
-</v>
      </c>
      <c r="AD85" s="555"/>
      <c r="AE85" s="556">
        <f t="shared" si="21"/>
        <v>100</v>
      </c>
      <c r="AF85" s="556"/>
      <c r="AG85" s="556"/>
      <c r="AH85" s="556" t="str">
        <f ca="1">IF(D85="~380В",'Исходник '!$O$1,'Исходник '!$Q$1)</f>
        <v>+
+
+</v>
      </c>
      <c r="AI85" s="556"/>
      <c r="AJ85" s="556">
        <v>0.3</v>
      </c>
      <c r="AK85" s="556"/>
      <c r="AL85" s="556"/>
      <c r="AM85" s="556" t="s">
        <v>600</v>
      </c>
      <c r="AN85" s="556"/>
      <c r="AO85" s="556"/>
      <c r="AP85" s="314">
        <v>25</v>
      </c>
      <c r="AQ85" s="102" t="str">
        <f t="shared" si="22"/>
        <v>раздвинь строчку</v>
      </c>
    </row>
    <row r="86" spans="1:43" ht="51.75" customHeight="1">
      <c r="A86" s="622">
        <f t="shared" si="23"/>
        <v>57</v>
      </c>
      <c r="B86" s="622"/>
      <c r="C86" s="427" t="s">
        <v>595</v>
      </c>
      <c r="D86" s="429" t="s">
        <v>596</v>
      </c>
      <c r="E86" s="556" t="s">
        <v>610</v>
      </c>
      <c r="F86" s="556"/>
      <c r="G86" s="556"/>
      <c r="H86" s="556"/>
      <c r="I86" s="556" t="s">
        <v>1064</v>
      </c>
      <c r="J86" s="556"/>
      <c r="K86" s="556"/>
      <c r="L86" s="553">
        <f t="shared" si="18"/>
        <v>25</v>
      </c>
      <c r="M86" s="554"/>
      <c r="N86" s="555"/>
      <c r="O86" s="556" t="s">
        <v>586</v>
      </c>
      <c r="P86" s="556"/>
      <c r="Q86" s="556"/>
      <c r="R86" s="556">
        <f t="shared" si="19"/>
        <v>50</v>
      </c>
      <c r="S86" s="556"/>
      <c r="T86" s="556"/>
      <c r="U86" s="556">
        <v>100</v>
      </c>
      <c r="V86" s="556"/>
      <c r="W86" s="556"/>
      <c r="X86" s="556" t="s">
        <v>930</v>
      </c>
      <c r="Y86" s="556"/>
      <c r="Z86" s="556">
        <f t="shared" si="20"/>
        <v>50</v>
      </c>
      <c r="AA86" s="556"/>
      <c r="AB86" s="556"/>
      <c r="AC86" s="553" t="str">
        <f ca="1">IF(D86="~380В",'Исходник '!$O$2,'Исходник '!$Q$2)</f>
        <v>-
-
-</v>
      </c>
      <c r="AD86" s="555"/>
      <c r="AE86" s="556">
        <f t="shared" si="21"/>
        <v>100</v>
      </c>
      <c r="AF86" s="556"/>
      <c r="AG86" s="556"/>
      <c r="AH86" s="556" t="str">
        <f ca="1">IF(D86="~380В",'Исходник '!$O$1,'Исходник '!$Q$1)</f>
        <v>+
+
+</v>
      </c>
      <c r="AI86" s="556"/>
      <c r="AJ86" s="556">
        <v>0.3</v>
      </c>
      <c r="AK86" s="556"/>
      <c r="AL86" s="556"/>
      <c r="AM86" s="556" t="s">
        <v>627</v>
      </c>
      <c r="AN86" s="556"/>
      <c r="AO86" s="556"/>
      <c r="AP86" s="314">
        <v>25</v>
      </c>
      <c r="AQ86" s="102" t="str">
        <f t="shared" si="22"/>
        <v>раздвинь строчку</v>
      </c>
    </row>
    <row r="87" spans="1:43" ht="47.25" customHeight="1">
      <c r="A87" s="622">
        <f t="shared" si="23"/>
        <v>58</v>
      </c>
      <c r="B87" s="622"/>
      <c r="C87" s="427" t="s">
        <v>595</v>
      </c>
      <c r="D87" s="429" t="s">
        <v>596</v>
      </c>
      <c r="E87" s="556" t="s">
        <v>611</v>
      </c>
      <c r="F87" s="556"/>
      <c r="G87" s="556"/>
      <c r="H87" s="556"/>
      <c r="I87" s="556" t="s">
        <v>1064</v>
      </c>
      <c r="J87" s="556"/>
      <c r="K87" s="556"/>
      <c r="L87" s="553">
        <f t="shared" si="18"/>
        <v>25</v>
      </c>
      <c r="M87" s="554"/>
      <c r="N87" s="555"/>
      <c r="O87" s="556" t="s">
        <v>586</v>
      </c>
      <c r="P87" s="556"/>
      <c r="Q87" s="556"/>
      <c r="R87" s="556">
        <f t="shared" si="19"/>
        <v>50</v>
      </c>
      <c r="S87" s="556"/>
      <c r="T87" s="556"/>
      <c r="U87" s="556">
        <v>100</v>
      </c>
      <c r="V87" s="556"/>
      <c r="W87" s="556"/>
      <c r="X87" s="556" t="s">
        <v>930</v>
      </c>
      <c r="Y87" s="556"/>
      <c r="Z87" s="556">
        <f t="shared" si="20"/>
        <v>50</v>
      </c>
      <c r="AA87" s="556"/>
      <c r="AB87" s="556"/>
      <c r="AC87" s="553" t="str">
        <f ca="1">IF(D87="~380В",'Исходник '!$O$2,'Исходник '!$Q$2)</f>
        <v>-
-
-</v>
      </c>
      <c r="AD87" s="555"/>
      <c r="AE87" s="556">
        <f t="shared" si="21"/>
        <v>100</v>
      </c>
      <c r="AF87" s="556"/>
      <c r="AG87" s="556"/>
      <c r="AH87" s="556" t="str">
        <f ca="1">IF(D87="~380В",'Исходник '!$O$1,'Исходник '!$Q$1)</f>
        <v>+
+
+</v>
      </c>
      <c r="AI87" s="556"/>
      <c r="AJ87" s="556">
        <v>0.3</v>
      </c>
      <c r="AK87" s="556"/>
      <c r="AL87" s="556"/>
      <c r="AM87" s="556" t="s">
        <v>598</v>
      </c>
      <c r="AN87" s="556"/>
      <c r="AO87" s="556"/>
      <c r="AP87" s="314">
        <v>25</v>
      </c>
      <c r="AQ87" s="102" t="str">
        <f t="shared" si="22"/>
        <v>раздвинь строчку</v>
      </c>
    </row>
    <row r="88" spans="1:43" ht="46.5" customHeight="1">
      <c r="A88" s="622">
        <f t="shared" si="23"/>
        <v>59</v>
      </c>
      <c r="B88" s="622"/>
      <c r="C88" s="427" t="s">
        <v>595</v>
      </c>
      <c r="D88" s="429" t="s">
        <v>596</v>
      </c>
      <c r="E88" s="556" t="s">
        <v>612</v>
      </c>
      <c r="F88" s="556"/>
      <c r="G88" s="556"/>
      <c r="H88" s="556"/>
      <c r="I88" s="556" t="s">
        <v>1064</v>
      </c>
      <c r="J88" s="556"/>
      <c r="K88" s="556"/>
      <c r="L88" s="553">
        <f t="shared" si="18"/>
        <v>25</v>
      </c>
      <c r="M88" s="554"/>
      <c r="N88" s="555"/>
      <c r="O88" s="556" t="s">
        <v>586</v>
      </c>
      <c r="P88" s="556"/>
      <c r="Q88" s="556"/>
      <c r="R88" s="556">
        <f t="shared" si="19"/>
        <v>50</v>
      </c>
      <c r="S88" s="556"/>
      <c r="T88" s="556"/>
      <c r="U88" s="556">
        <v>100</v>
      </c>
      <c r="V88" s="556"/>
      <c r="W88" s="556"/>
      <c r="X88" s="556" t="s">
        <v>930</v>
      </c>
      <c r="Y88" s="556"/>
      <c r="Z88" s="556">
        <f t="shared" si="20"/>
        <v>50</v>
      </c>
      <c r="AA88" s="556"/>
      <c r="AB88" s="556"/>
      <c r="AC88" s="553" t="str">
        <f ca="1">IF(D88="~380В",'Исходник '!$O$2,'Исходник '!$Q$2)</f>
        <v>-
-
-</v>
      </c>
      <c r="AD88" s="555"/>
      <c r="AE88" s="556">
        <f t="shared" si="21"/>
        <v>100</v>
      </c>
      <c r="AF88" s="556"/>
      <c r="AG88" s="556"/>
      <c r="AH88" s="556" t="str">
        <f ca="1">IF(D88="~380В",'Исходник '!$O$1,'Исходник '!$Q$1)</f>
        <v>+
+
+</v>
      </c>
      <c r="AI88" s="556"/>
      <c r="AJ88" s="556">
        <v>0.3</v>
      </c>
      <c r="AK88" s="556"/>
      <c r="AL88" s="556"/>
      <c r="AM88" s="556" t="s">
        <v>602</v>
      </c>
      <c r="AN88" s="556"/>
      <c r="AO88" s="556"/>
      <c r="AP88" s="314">
        <v>25</v>
      </c>
      <c r="AQ88" s="102" t="str">
        <f t="shared" si="22"/>
        <v>раздвинь строчку</v>
      </c>
    </row>
    <row r="89" spans="1:43" ht="51.75" customHeight="1">
      <c r="A89" s="622">
        <f t="shared" si="23"/>
        <v>60</v>
      </c>
      <c r="B89" s="622"/>
      <c r="C89" s="427" t="s">
        <v>595</v>
      </c>
      <c r="D89" s="429" t="s">
        <v>596</v>
      </c>
      <c r="E89" s="556" t="s">
        <v>613</v>
      </c>
      <c r="F89" s="556"/>
      <c r="G89" s="556"/>
      <c r="H89" s="556"/>
      <c r="I89" s="556" t="s">
        <v>1064</v>
      </c>
      <c r="J89" s="556"/>
      <c r="K89" s="556"/>
      <c r="L89" s="553">
        <f t="shared" si="18"/>
        <v>25</v>
      </c>
      <c r="M89" s="554"/>
      <c r="N89" s="555"/>
      <c r="O89" s="556" t="s">
        <v>586</v>
      </c>
      <c r="P89" s="556"/>
      <c r="Q89" s="556"/>
      <c r="R89" s="556">
        <f t="shared" si="19"/>
        <v>50</v>
      </c>
      <c r="S89" s="556"/>
      <c r="T89" s="556"/>
      <c r="U89" s="556">
        <v>100</v>
      </c>
      <c r="V89" s="556"/>
      <c r="W89" s="556"/>
      <c r="X89" s="556" t="s">
        <v>930</v>
      </c>
      <c r="Y89" s="556"/>
      <c r="Z89" s="556">
        <f t="shared" si="20"/>
        <v>50</v>
      </c>
      <c r="AA89" s="556"/>
      <c r="AB89" s="556"/>
      <c r="AC89" s="553" t="str">
        <f ca="1">IF(D89="~380В",'Исходник '!$O$2,'Исходник '!$Q$2)</f>
        <v>-
-
-</v>
      </c>
      <c r="AD89" s="555"/>
      <c r="AE89" s="556">
        <f t="shared" si="21"/>
        <v>100</v>
      </c>
      <c r="AF89" s="556"/>
      <c r="AG89" s="556"/>
      <c r="AH89" s="556" t="str">
        <f ca="1">IF(D89="~380В",'Исходник '!$O$1,'Исходник '!$Q$1)</f>
        <v>+
+
+</v>
      </c>
      <c r="AI89" s="556"/>
      <c r="AJ89" s="556">
        <v>0.3</v>
      </c>
      <c r="AK89" s="556"/>
      <c r="AL89" s="556"/>
      <c r="AM89" s="556" t="s">
        <v>600</v>
      </c>
      <c r="AN89" s="556"/>
      <c r="AO89" s="556"/>
      <c r="AP89" s="314">
        <v>25</v>
      </c>
      <c r="AQ89" s="102" t="str">
        <f t="shared" si="22"/>
        <v>раздвинь строчку</v>
      </c>
    </row>
    <row r="90" spans="1:43" ht="51.75" customHeight="1">
      <c r="A90" s="622">
        <f t="shared" si="23"/>
        <v>61</v>
      </c>
      <c r="B90" s="622"/>
      <c r="C90" s="427" t="s">
        <v>595</v>
      </c>
      <c r="D90" s="429" t="s">
        <v>596</v>
      </c>
      <c r="E90" s="556" t="s">
        <v>614</v>
      </c>
      <c r="F90" s="556"/>
      <c r="G90" s="556"/>
      <c r="H90" s="556"/>
      <c r="I90" s="556" t="s">
        <v>1064</v>
      </c>
      <c r="J90" s="556"/>
      <c r="K90" s="556"/>
      <c r="L90" s="553">
        <f t="shared" si="18"/>
        <v>25</v>
      </c>
      <c r="M90" s="554"/>
      <c r="N90" s="555"/>
      <c r="O90" s="556" t="s">
        <v>586</v>
      </c>
      <c r="P90" s="556"/>
      <c r="Q90" s="556"/>
      <c r="R90" s="556">
        <f t="shared" si="19"/>
        <v>50</v>
      </c>
      <c r="S90" s="556"/>
      <c r="T90" s="556"/>
      <c r="U90" s="556">
        <v>100</v>
      </c>
      <c r="V90" s="556"/>
      <c r="W90" s="556"/>
      <c r="X90" s="556" t="s">
        <v>930</v>
      </c>
      <c r="Y90" s="556"/>
      <c r="Z90" s="556">
        <f t="shared" si="20"/>
        <v>50</v>
      </c>
      <c r="AA90" s="556"/>
      <c r="AB90" s="556"/>
      <c r="AC90" s="553" t="str">
        <f ca="1">IF(D90="~380В",'Исходник '!$O$2,'Исходник '!$Q$2)</f>
        <v>-
-
-</v>
      </c>
      <c r="AD90" s="555"/>
      <c r="AE90" s="556">
        <f t="shared" si="21"/>
        <v>100</v>
      </c>
      <c r="AF90" s="556"/>
      <c r="AG90" s="556"/>
      <c r="AH90" s="556" t="str">
        <f ca="1">IF(D90="~380В",'Исходник '!$O$1,'Исходник '!$Q$1)</f>
        <v>+
+
+</v>
      </c>
      <c r="AI90" s="556"/>
      <c r="AJ90" s="556">
        <v>0.3</v>
      </c>
      <c r="AK90" s="556"/>
      <c r="AL90" s="556"/>
      <c r="AM90" s="556" t="s">
        <v>627</v>
      </c>
      <c r="AN90" s="556"/>
      <c r="AO90" s="556"/>
      <c r="AP90" s="314">
        <v>25</v>
      </c>
      <c r="AQ90" s="102" t="str">
        <f t="shared" si="22"/>
        <v>раздвинь строчку</v>
      </c>
    </row>
    <row r="91" spans="1:43" ht="51.75" customHeight="1">
      <c r="A91" s="622">
        <f t="shared" si="23"/>
        <v>62</v>
      </c>
      <c r="B91" s="622"/>
      <c r="C91" s="427" t="s">
        <v>595</v>
      </c>
      <c r="D91" s="429" t="s">
        <v>596</v>
      </c>
      <c r="E91" s="556" t="s">
        <v>615</v>
      </c>
      <c r="F91" s="556"/>
      <c r="G91" s="556"/>
      <c r="H91" s="556"/>
      <c r="I91" s="556" t="s">
        <v>1064</v>
      </c>
      <c r="J91" s="556"/>
      <c r="K91" s="556"/>
      <c r="L91" s="553">
        <f t="shared" si="18"/>
        <v>25</v>
      </c>
      <c r="M91" s="554"/>
      <c r="N91" s="555"/>
      <c r="O91" s="556" t="s">
        <v>586</v>
      </c>
      <c r="P91" s="556"/>
      <c r="Q91" s="556"/>
      <c r="R91" s="556">
        <f t="shared" si="19"/>
        <v>50</v>
      </c>
      <c r="S91" s="556"/>
      <c r="T91" s="556"/>
      <c r="U91" s="556">
        <v>100</v>
      </c>
      <c r="V91" s="556"/>
      <c r="W91" s="556"/>
      <c r="X91" s="556" t="s">
        <v>930</v>
      </c>
      <c r="Y91" s="556"/>
      <c r="Z91" s="556">
        <f t="shared" si="20"/>
        <v>50</v>
      </c>
      <c r="AA91" s="556"/>
      <c r="AB91" s="556"/>
      <c r="AC91" s="553" t="str">
        <f ca="1">IF(D91="~380В",'Исходник '!$O$2,'Исходник '!$Q$2)</f>
        <v>-
-
-</v>
      </c>
      <c r="AD91" s="555"/>
      <c r="AE91" s="556">
        <f t="shared" si="21"/>
        <v>100</v>
      </c>
      <c r="AF91" s="556"/>
      <c r="AG91" s="556"/>
      <c r="AH91" s="556" t="str">
        <f ca="1">IF(D91="~380В",'Исходник '!$O$1,'Исходник '!$Q$1)</f>
        <v>+
+
+</v>
      </c>
      <c r="AI91" s="556"/>
      <c r="AJ91" s="556">
        <v>0.3</v>
      </c>
      <c r="AK91" s="556"/>
      <c r="AL91" s="556"/>
      <c r="AM91" s="556" t="s">
        <v>627</v>
      </c>
      <c r="AN91" s="556"/>
      <c r="AO91" s="556"/>
      <c r="AP91" s="314">
        <v>25</v>
      </c>
      <c r="AQ91" s="102" t="str">
        <f t="shared" si="22"/>
        <v>раздвинь строчку</v>
      </c>
    </row>
    <row r="92" spans="1:43" ht="51.75" customHeight="1">
      <c r="A92" s="622">
        <f t="shared" si="23"/>
        <v>63</v>
      </c>
      <c r="B92" s="622"/>
      <c r="C92" s="427" t="s">
        <v>595</v>
      </c>
      <c r="D92" s="429" t="s">
        <v>596</v>
      </c>
      <c r="E92" s="556" t="s">
        <v>616</v>
      </c>
      <c r="F92" s="556"/>
      <c r="G92" s="556"/>
      <c r="H92" s="556"/>
      <c r="I92" s="556" t="s">
        <v>1064</v>
      </c>
      <c r="J92" s="556"/>
      <c r="K92" s="556"/>
      <c r="L92" s="553">
        <f t="shared" si="18"/>
        <v>25</v>
      </c>
      <c r="M92" s="554"/>
      <c r="N92" s="555"/>
      <c r="O92" s="556" t="s">
        <v>586</v>
      </c>
      <c r="P92" s="556"/>
      <c r="Q92" s="556"/>
      <c r="R92" s="556">
        <f t="shared" si="19"/>
        <v>50</v>
      </c>
      <c r="S92" s="556"/>
      <c r="T92" s="556"/>
      <c r="U92" s="556">
        <v>100</v>
      </c>
      <c r="V92" s="556"/>
      <c r="W92" s="556"/>
      <c r="X92" s="556" t="s">
        <v>930</v>
      </c>
      <c r="Y92" s="556"/>
      <c r="Z92" s="556">
        <f t="shared" si="20"/>
        <v>50</v>
      </c>
      <c r="AA92" s="556"/>
      <c r="AB92" s="556"/>
      <c r="AC92" s="553" t="str">
        <f ca="1">IF(D92="~380В",'Исходник '!$O$2,'Исходник '!$Q$2)</f>
        <v>-
-
-</v>
      </c>
      <c r="AD92" s="555"/>
      <c r="AE92" s="556">
        <f t="shared" si="21"/>
        <v>100</v>
      </c>
      <c r="AF92" s="556"/>
      <c r="AG92" s="556"/>
      <c r="AH92" s="556" t="str">
        <f ca="1">IF(D92="~380В",'Исходник '!$O$1,'Исходник '!$Q$1)</f>
        <v>+
+
+</v>
      </c>
      <c r="AI92" s="556"/>
      <c r="AJ92" s="556">
        <v>0.3</v>
      </c>
      <c r="AK92" s="556"/>
      <c r="AL92" s="556"/>
      <c r="AM92" s="556" t="s">
        <v>598</v>
      </c>
      <c r="AN92" s="556"/>
      <c r="AO92" s="556"/>
      <c r="AP92" s="314">
        <v>25</v>
      </c>
      <c r="AQ92" s="102" t="str">
        <f t="shared" si="22"/>
        <v>раздвинь строчку</v>
      </c>
    </row>
    <row r="93" spans="1:43" ht="51.75" customHeight="1">
      <c r="A93" s="622">
        <f t="shared" si="23"/>
        <v>64</v>
      </c>
      <c r="B93" s="622"/>
      <c r="C93" s="427" t="s">
        <v>595</v>
      </c>
      <c r="D93" s="429" t="s">
        <v>596</v>
      </c>
      <c r="E93" s="556" t="s">
        <v>617</v>
      </c>
      <c r="F93" s="556"/>
      <c r="G93" s="556"/>
      <c r="H93" s="556"/>
      <c r="I93" s="556" t="s">
        <v>1064</v>
      </c>
      <c r="J93" s="556"/>
      <c r="K93" s="556"/>
      <c r="L93" s="553">
        <f t="shared" si="18"/>
        <v>25</v>
      </c>
      <c r="M93" s="554"/>
      <c r="N93" s="555"/>
      <c r="O93" s="556" t="s">
        <v>586</v>
      </c>
      <c r="P93" s="556"/>
      <c r="Q93" s="556"/>
      <c r="R93" s="556">
        <f t="shared" si="19"/>
        <v>50</v>
      </c>
      <c r="S93" s="556"/>
      <c r="T93" s="556"/>
      <c r="U93" s="556">
        <v>100</v>
      </c>
      <c r="V93" s="556"/>
      <c r="W93" s="556"/>
      <c r="X93" s="556" t="s">
        <v>930</v>
      </c>
      <c r="Y93" s="556"/>
      <c r="Z93" s="556">
        <f t="shared" si="20"/>
        <v>50</v>
      </c>
      <c r="AA93" s="556"/>
      <c r="AB93" s="556"/>
      <c r="AC93" s="553" t="str">
        <f ca="1">IF(D93="~380В",'Исходник '!$O$2,'Исходник '!$Q$2)</f>
        <v>-
-
-</v>
      </c>
      <c r="AD93" s="555"/>
      <c r="AE93" s="556">
        <f t="shared" si="21"/>
        <v>100</v>
      </c>
      <c r="AF93" s="556"/>
      <c r="AG93" s="556"/>
      <c r="AH93" s="556" t="str">
        <f ca="1">IF(D93="~380В",'Исходник '!$O$1,'Исходник '!$Q$1)</f>
        <v>+
+
+</v>
      </c>
      <c r="AI93" s="556"/>
      <c r="AJ93" s="556">
        <v>0.3</v>
      </c>
      <c r="AK93" s="556"/>
      <c r="AL93" s="556"/>
      <c r="AM93" s="556" t="s">
        <v>600</v>
      </c>
      <c r="AN93" s="556"/>
      <c r="AO93" s="556"/>
      <c r="AP93" s="314">
        <v>25</v>
      </c>
      <c r="AQ93" s="102" t="str">
        <f t="shared" si="22"/>
        <v>раздвинь строчку</v>
      </c>
    </row>
    <row r="94" spans="1:43" ht="51.75" customHeight="1">
      <c r="A94" s="622">
        <f t="shared" si="23"/>
        <v>65</v>
      </c>
      <c r="B94" s="622"/>
      <c r="C94" s="427" t="s">
        <v>595</v>
      </c>
      <c r="D94" s="429" t="s">
        <v>596</v>
      </c>
      <c r="E94" s="556" t="s">
        <v>618</v>
      </c>
      <c r="F94" s="556"/>
      <c r="G94" s="556"/>
      <c r="H94" s="556"/>
      <c r="I94" s="556" t="s">
        <v>1064</v>
      </c>
      <c r="J94" s="556"/>
      <c r="K94" s="556"/>
      <c r="L94" s="553">
        <f t="shared" si="18"/>
        <v>25</v>
      </c>
      <c r="M94" s="554"/>
      <c r="N94" s="555"/>
      <c r="O94" s="556" t="s">
        <v>586</v>
      </c>
      <c r="P94" s="556"/>
      <c r="Q94" s="556"/>
      <c r="R94" s="556">
        <f t="shared" si="19"/>
        <v>50</v>
      </c>
      <c r="S94" s="556"/>
      <c r="T94" s="556"/>
      <c r="U94" s="556">
        <v>100</v>
      </c>
      <c r="V94" s="556"/>
      <c r="W94" s="556"/>
      <c r="X94" s="556" t="s">
        <v>930</v>
      </c>
      <c r="Y94" s="556"/>
      <c r="Z94" s="556">
        <f t="shared" si="20"/>
        <v>50</v>
      </c>
      <c r="AA94" s="556"/>
      <c r="AB94" s="556"/>
      <c r="AC94" s="553" t="str">
        <f ca="1">IF(D94="~380В",'Исходник '!$O$2,'Исходник '!$Q$2)</f>
        <v>-
-
-</v>
      </c>
      <c r="AD94" s="555"/>
      <c r="AE94" s="556">
        <f t="shared" si="21"/>
        <v>100</v>
      </c>
      <c r="AF94" s="556"/>
      <c r="AG94" s="556"/>
      <c r="AH94" s="556" t="str">
        <f ca="1">IF(D94="~380В",'Исходник '!$O$1,'Исходник '!$Q$1)</f>
        <v>+
+
+</v>
      </c>
      <c r="AI94" s="556"/>
      <c r="AJ94" s="556">
        <v>0.3</v>
      </c>
      <c r="AK94" s="556"/>
      <c r="AL94" s="556"/>
      <c r="AM94" s="556" t="s">
        <v>627</v>
      </c>
      <c r="AN94" s="556"/>
      <c r="AO94" s="556"/>
      <c r="AP94" s="314">
        <v>25</v>
      </c>
      <c r="AQ94" s="102" t="str">
        <f t="shared" si="22"/>
        <v>раздвинь строчку</v>
      </c>
    </row>
    <row r="95" spans="1:43" ht="51.75" customHeight="1">
      <c r="A95" s="622">
        <f t="shared" si="23"/>
        <v>66</v>
      </c>
      <c r="B95" s="622"/>
      <c r="C95" s="427" t="s">
        <v>595</v>
      </c>
      <c r="D95" s="429" t="s">
        <v>596</v>
      </c>
      <c r="E95" s="556" t="s">
        <v>619</v>
      </c>
      <c r="F95" s="556"/>
      <c r="G95" s="556"/>
      <c r="H95" s="556"/>
      <c r="I95" s="556" t="s">
        <v>1064</v>
      </c>
      <c r="J95" s="556"/>
      <c r="K95" s="556"/>
      <c r="L95" s="553">
        <f t="shared" si="18"/>
        <v>25</v>
      </c>
      <c r="M95" s="554"/>
      <c r="N95" s="555"/>
      <c r="O95" s="556" t="s">
        <v>586</v>
      </c>
      <c r="P95" s="556"/>
      <c r="Q95" s="556"/>
      <c r="R95" s="556">
        <f t="shared" si="19"/>
        <v>50</v>
      </c>
      <c r="S95" s="556"/>
      <c r="T95" s="556"/>
      <c r="U95" s="556">
        <v>100</v>
      </c>
      <c r="V95" s="556"/>
      <c r="W95" s="556"/>
      <c r="X95" s="556" t="s">
        <v>930</v>
      </c>
      <c r="Y95" s="556"/>
      <c r="Z95" s="556">
        <f t="shared" si="20"/>
        <v>50</v>
      </c>
      <c r="AA95" s="556"/>
      <c r="AB95" s="556"/>
      <c r="AC95" s="553" t="str">
        <f ca="1">IF(D95="~380В",'Исходник '!$O$2,'Исходник '!$Q$2)</f>
        <v>-
-
-</v>
      </c>
      <c r="AD95" s="555"/>
      <c r="AE95" s="556">
        <f t="shared" si="21"/>
        <v>100</v>
      </c>
      <c r="AF95" s="556"/>
      <c r="AG95" s="556"/>
      <c r="AH95" s="556" t="str">
        <f ca="1">IF(D95="~380В",'Исходник '!$O$1,'Исходник '!$Q$1)</f>
        <v>+
+
+</v>
      </c>
      <c r="AI95" s="556"/>
      <c r="AJ95" s="556">
        <v>0.3</v>
      </c>
      <c r="AK95" s="556"/>
      <c r="AL95" s="556"/>
      <c r="AM95" s="556" t="s">
        <v>602</v>
      </c>
      <c r="AN95" s="556"/>
      <c r="AO95" s="556"/>
      <c r="AP95" s="314">
        <v>25</v>
      </c>
      <c r="AQ95" s="102" t="str">
        <f t="shared" si="22"/>
        <v>раздвинь строчку</v>
      </c>
    </row>
    <row r="96" spans="1:43" ht="47.25" customHeight="1">
      <c r="A96" s="622">
        <f t="shared" si="23"/>
        <v>67</v>
      </c>
      <c r="B96" s="622"/>
      <c r="C96" s="427" t="s">
        <v>595</v>
      </c>
      <c r="D96" s="429" t="s">
        <v>596</v>
      </c>
      <c r="E96" s="556" t="s">
        <v>620</v>
      </c>
      <c r="F96" s="556"/>
      <c r="G96" s="556"/>
      <c r="H96" s="556"/>
      <c r="I96" s="556" t="s">
        <v>1064</v>
      </c>
      <c r="J96" s="556"/>
      <c r="K96" s="556"/>
      <c r="L96" s="553">
        <f t="shared" si="18"/>
        <v>25</v>
      </c>
      <c r="M96" s="554"/>
      <c r="N96" s="555"/>
      <c r="O96" s="556" t="s">
        <v>586</v>
      </c>
      <c r="P96" s="556"/>
      <c r="Q96" s="556"/>
      <c r="R96" s="556">
        <f t="shared" si="19"/>
        <v>50</v>
      </c>
      <c r="S96" s="556"/>
      <c r="T96" s="556"/>
      <c r="U96" s="556">
        <v>100</v>
      </c>
      <c r="V96" s="556"/>
      <c r="W96" s="556"/>
      <c r="X96" s="556" t="s">
        <v>930</v>
      </c>
      <c r="Y96" s="556"/>
      <c r="Z96" s="556">
        <f t="shared" si="20"/>
        <v>50</v>
      </c>
      <c r="AA96" s="556"/>
      <c r="AB96" s="556"/>
      <c r="AC96" s="553" t="str">
        <f ca="1">IF(D96="~380В",'Исходник '!$O$2,'Исходник '!$Q$2)</f>
        <v>-
-
-</v>
      </c>
      <c r="AD96" s="555"/>
      <c r="AE96" s="556">
        <f t="shared" si="21"/>
        <v>100</v>
      </c>
      <c r="AF96" s="556"/>
      <c r="AG96" s="556"/>
      <c r="AH96" s="556" t="str">
        <f ca="1">IF(D96="~380В",'Исходник '!$O$1,'Исходник '!$Q$1)</f>
        <v>+
+
+</v>
      </c>
      <c r="AI96" s="556"/>
      <c r="AJ96" s="556">
        <v>0.3</v>
      </c>
      <c r="AK96" s="556"/>
      <c r="AL96" s="556"/>
      <c r="AM96" s="556" t="s">
        <v>598</v>
      </c>
      <c r="AN96" s="556"/>
      <c r="AO96" s="556"/>
      <c r="AP96" s="314">
        <v>25</v>
      </c>
      <c r="AQ96" s="102" t="str">
        <f t="shared" si="22"/>
        <v>раздвинь строчку</v>
      </c>
    </row>
    <row r="97" spans="1:43" ht="47.25" customHeight="1">
      <c r="A97" s="622">
        <f t="shared" si="23"/>
        <v>68</v>
      </c>
      <c r="B97" s="622"/>
      <c r="C97" s="427" t="s">
        <v>595</v>
      </c>
      <c r="D97" s="429" t="s">
        <v>596</v>
      </c>
      <c r="E97" s="556" t="s">
        <v>621</v>
      </c>
      <c r="F97" s="556"/>
      <c r="G97" s="556"/>
      <c r="H97" s="556"/>
      <c r="I97" s="556" t="s">
        <v>1064</v>
      </c>
      <c r="J97" s="556"/>
      <c r="K97" s="556"/>
      <c r="L97" s="553">
        <f t="shared" si="18"/>
        <v>25</v>
      </c>
      <c r="M97" s="554"/>
      <c r="N97" s="555"/>
      <c r="O97" s="556" t="s">
        <v>586</v>
      </c>
      <c r="P97" s="556"/>
      <c r="Q97" s="556"/>
      <c r="R97" s="556">
        <f t="shared" si="19"/>
        <v>50</v>
      </c>
      <c r="S97" s="556"/>
      <c r="T97" s="556"/>
      <c r="U97" s="556">
        <v>100</v>
      </c>
      <c r="V97" s="556"/>
      <c r="W97" s="556"/>
      <c r="X97" s="556" t="s">
        <v>930</v>
      </c>
      <c r="Y97" s="556"/>
      <c r="Z97" s="556">
        <f t="shared" si="20"/>
        <v>50</v>
      </c>
      <c r="AA97" s="556"/>
      <c r="AB97" s="556"/>
      <c r="AC97" s="553" t="str">
        <f ca="1">IF(D97="~380В",'Исходник '!$O$2,'Исходник '!$Q$2)</f>
        <v>-
-
-</v>
      </c>
      <c r="AD97" s="555"/>
      <c r="AE97" s="556">
        <f t="shared" si="21"/>
        <v>100</v>
      </c>
      <c r="AF97" s="556"/>
      <c r="AG97" s="556"/>
      <c r="AH97" s="556" t="str">
        <f ca="1">IF(D97="~380В",'Исходник '!$O$1,'Исходник '!$Q$1)</f>
        <v>+
+
+</v>
      </c>
      <c r="AI97" s="556"/>
      <c r="AJ97" s="556">
        <v>0.3</v>
      </c>
      <c r="AK97" s="556"/>
      <c r="AL97" s="556"/>
      <c r="AM97" s="556" t="s">
        <v>600</v>
      </c>
      <c r="AN97" s="556"/>
      <c r="AO97" s="556"/>
      <c r="AP97" s="314">
        <v>25</v>
      </c>
      <c r="AQ97" s="102" t="str">
        <f t="shared" si="22"/>
        <v>раздвинь строчку</v>
      </c>
    </row>
    <row r="98" spans="1:43" ht="51.75" customHeight="1">
      <c r="A98" s="622">
        <f t="shared" si="23"/>
        <v>69</v>
      </c>
      <c r="B98" s="622"/>
      <c r="C98" s="427" t="s">
        <v>595</v>
      </c>
      <c r="D98" s="429" t="s">
        <v>596</v>
      </c>
      <c r="E98" s="556" t="s">
        <v>628</v>
      </c>
      <c r="F98" s="556"/>
      <c r="G98" s="556"/>
      <c r="H98" s="556"/>
      <c r="I98" s="556" t="s">
        <v>1064</v>
      </c>
      <c r="J98" s="556"/>
      <c r="K98" s="556"/>
      <c r="L98" s="553">
        <f t="shared" si="18"/>
        <v>25</v>
      </c>
      <c r="M98" s="554"/>
      <c r="N98" s="555"/>
      <c r="O98" s="556" t="s">
        <v>586</v>
      </c>
      <c r="P98" s="556"/>
      <c r="Q98" s="556"/>
      <c r="R98" s="556">
        <f t="shared" si="19"/>
        <v>50</v>
      </c>
      <c r="S98" s="556"/>
      <c r="T98" s="556"/>
      <c r="U98" s="556">
        <v>100</v>
      </c>
      <c r="V98" s="556"/>
      <c r="W98" s="556"/>
      <c r="X98" s="556" t="s">
        <v>930</v>
      </c>
      <c r="Y98" s="556"/>
      <c r="Z98" s="556">
        <f t="shared" si="20"/>
        <v>50</v>
      </c>
      <c r="AA98" s="556"/>
      <c r="AB98" s="556"/>
      <c r="AC98" s="553" t="str">
        <f ca="1">IF(D98="~380В",'Исходник '!$O$2,'Исходник '!$Q$2)</f>
        <v>-
-
-</v>
      </c>
      <c r="AD98" s="555"/>
      <c r="AE98" s="556">
        <f t="shared" si="21"/>
        <v>100</v>
      </c>
      <c r="AF98" s="556"/>
      <c r="AG98" s="556"/>
      <c r="AH98" s="556" t="str">
        <f ca="1">IF(D98="~380В",'Исходник '!$O$1,'Исходник '!$Q$1)</f>
        <v>+
+
+</v>
      </c>
      <c r="AI98" s="556"/>
      <c r="AJ98" s="556">
        <v>0.3</v>
      </c>
      <c r="AK98" s="556"/>
      <c r="AL98" s="556"/>
      <c r="AM98" s="556" t="s">
        <v>627</v>
      </c>
      <c r="AN98" s="556"/>
      <c r="AO98" s="556"/>
      <c r="AP98" s="314">
        <v>25</v>
      </c>
      <c r="AQ98" s="102" t="str">
        <f t="shared" si="22"/>
        <v>раздвинь строчку</v>
      </c>
    </row>
    <row r="99" spans="1:43" ht="51.75" customHeight="1">
      <c r="A99" s="622">
        <f t="shared" si="23"/>
        <v>70</v>
      </c>
      <c r="B99" s="622"/>
      <c r="C99" s="427" t="s">
        <v>595</v>
      </c>
      <c r="D99" s="429" t="s">
        <v>596</v>
      </c>
      <c r="E99" s="556" t="s">
        <v>629</v>
      </c>
      <c r="F99" s="556"/>
      <c r="G99" s="556"/>
      <c r="H99" s="556"/>
      <c r="I99" s="556" t="s">
        <v>1064</v>
      </c>
      <c r="J99" s="556"/>
      <c r="K99" s="556"/>
      <c r="L99" s="553">
        <f t="shared" si="18"/>
        <v>25</v>
      </c>
      <c r="M99" s="554"/>
      <c r="N99" s="555"/>
      <c r="O99" s="556" t="s">
        <v>586</v>
      </c>
      <c r="P99" s="556"/>
      <c r="Q99" s="556"/>
      <c r="R99" s="556">
        <f t="shared" si="19"/>
        <v>50</v>
      </c>
      <c r="S99" s="556"/>
      <c r="T99" s="556"/>
      <c r="U99" s="556">
        <v>100</v>
      </c>
      <c r="V99" s="556"/>
      <c r="W99" s="556"/>
      <c r="X99" s="556" t="s">
        <v>930</v>
      </c>
      <c r="Y99" s="556"/>
      <c r="Z99" s="556">
        <f t="shared" si="20"/>
        <v>50</v>
      </c>
      <c r="AA99" s="556"/>
      <c r="AB99" s="556"/>
      <c r="AC99" s="553" t="str">
        <f ca="1">IF(D99="~380В",'Исходник '!$O$2,'Исходник '!$Q$2)</f>
        <v>-
-
-</v>
      </c>
      <c r="AD99" s="555"/>
      <c r="AE99" s="556">
        <f t="shared" si="21"/>
        <v>100</v>
      </c>
      <c r="AF99" s="556"/>
      <c r="AG99" s="556"/>
      <c r="AH99" s="556" t="str">
        <f ca="1">IF(D99="~380В",'Исходник '!$O$1,'Исходник '!$Q$1)</f>
        <v>+
+
+</v>
      </c>
      <c r="AI99" s="556"/>
      <c r="AJ99" s="556">
        <v>0.3</v>
      </c>
      <c r="AK99" s="556"/>
      <c r="AL99" s="556"/>
      <c r="AM99" s="556" t="s">
        <v>598</v>
      </c>
      <c r="AN99" s="556"/>
      <c r="AO99" s="556"/>
      <c r="AP99" s="314">
        <v>25</v>
      </c>
      <c r="AQ99" s="102" t="str">
        <f t="shared" si="22"/>
        <v>раздвинь строчку</v>
      </c>
    </row>
    <row r="100" spans="1:43" ht="51.75" customHeight="1">
      <c r="A100" s="622">
        <f t="shared" si="23"/>
        <v>71</v>
      </c>
      <c r="B100" s="622"/>
      <c r="C100" s="427" t="s">
        <v>595</v>
      </c>
      <c r="D100" s="429" t="s">
        <v>596</v>
      </c>
      <c r="E100" s="556" t="s">
        <v>630</v>
      </c>
      <c r="F100" s="556"/>
      <c r="G100" s="556"/>
      <c r="H100" s="556"/>
      <c r="I100" s="556" t="s">
        <v>1064</v>
      </c>
      <c r="J100" s="556"/>
      <c r="K100" s="556"/>
      <c r="L100" s="553">
        <f t="shared" si="18"/>
        <v>25</v>
      </c>
      <c r="M100" s="554"/>
      <c r="N100" s="555"/>
      <c r="O100" s="556" t="s">
        <v>586</v>
      </c>
      <c r="P100" s="556"/>
      <c r="Q100" s="556"/>
      <c r="R100" s="556">
        <f t="shared" si="19"/>
        <v>50</v>
      </c>
      <c r="S100" s="556"/>
      <c r="T100" s="556"/>
      <c r="U100" s="556">
        <v>100</v>
      </c>
      <c r="V100" s="556"/>
      <c r="W100" s="556"/>
      <c r="X100" s="556" t="s">
        <v>930</v>
      </c>
      <c r="Y100" s="556"/>
      <c r="Z100" s="556">
        <f t="shared" si="20"/>
        <v>50</v>
      </c>
      <c r="AA100" s="556"/>
      <c r="AB100" s="556"/>
      <c r="AC100" s="553" t="str">
        <f ca="1">IF(D100="~380В",'Исходник '!$O$2,'Исходник '!$Q$2)</f>
        <v>-
-
-</v>
      </c>
      <c r="AD100" s="555"/>
      <c r="AE100" s="556">
        <f t="shared" si="21"/>
        <v>100</v>
      </c>
      <c r="AF100" s="556"/>
      <c r="AG100" s="556"/>
      <c r="AH100" s="556" t="str">
        <f ca="1">IF(D100="~380В",'Исходник '!$O$1,'Исходник '!$Q$1)</f>
        <v>+
+
+</v>
      </c>
      <c r="AI100" s="556"/>
      <c r="AJ100" s="556">
        <v>0.3</v>
      </c>
      <c r="AK100" s="556"/>
      <c r="AL100" s="556"/>
      <c r="AM100" s="556" t="s">
        <v>627</v>
      </c>
      <c r="AN100" s="556"/>
      <c r="AO100" s="556"/>
      <c r="AP100" s="314">
        <v>25</v>
      </c>
      <c r="AQ100" s="102" t="str">
        <f t="shared" si="22"/>
        <v>раздвинь строчку</v>
      </c>
    </row>
    <row r="101" spans="1:43" ht="51.75" customHeight="1">
      <c r="A101" s="622">
        <f t="shared" si="23"/>
        <v>72</v>
      </c>
      <c r="B101" s="622"/>
      <c r="C101" s="427" t="s">
        <v>595</v>
      </c>
      <c r="D101" s="429" t="s">
        <v>596</v>
      </c>
      <c r="E101" s="556" t="s">
        <v>631</v>
      </c>
      <c r="F101" s="556"/>
      <c r="G101" s="556"/>
      <c r="H101" s="556"/>
      <c r="I101" s="556" t="s">
        <v>1064</v>
      </c>
      <c r="J101" s="556"/>
      <c r="K101" s="556"/>
      <c r="L101" s="553">
        <f t="shared" si="18"/>
        <v>25</v>
      </c>
      <c r="M101" s="554"/>
      <c r="N101" s="555"/>
      <c r="O101" s="556" t="s">
        <v>586</v>
      </c>
      <c r="P101" s="556"/>
      <c r="Q101" s="556"/>
      <c r="R101" s="556">
        <f t="shared" si="19"/>
        <v>50</v>
      </c>
      <c r="S101" s="556"/>
      <c r="T101" s="556"/>
      <c r="U101" s="556">
        <v>100</v>
      </c>
      <c r="V101" s="556"/>
      <c r="W101" s="556"/>
      <c r="X101" s="556" t="s">
        <v>930</v>
      </c>
      <c r="Y101" s="556"/>
      <c r="Z101" s="556">
        <f t="shared" si="20"/>
        <v>50</v>
      </c>
      <c r="AA101" s="556"/>
      <c r="AB101" s="556"/>
      <c r="AC101" s="553" t="str">
        <f ca="1">IF(D101="~380В",'Исходник '!$O$2,'Исходник '!$Q$2)</f>
        <v>-
-
-</v>
      </c>
      <c r="AD101" s="555"/>
      <c r="AE101" s="556">
        <f t="shared" si="21"/>
        <v>100</v>
      </c>
      <c r="AF101" s="556"/>
      <c r="AG101" s="556"/>
      <c r="AH101" s="556" t="str">
        <f ca="1">IF(D101="~380В",'Исходник '!$O$1,'Исходник '!$Q$1)</f>
        <v>+
+
+</v>
      </c>
      <c r="AI101" s="556"/>
      <c r="AJ101" s="556">
        <v>0.3</v>
      </c>
      <c r="AK101" s="556"/>
      <c r="AL101" s="556"/>
      <c r="AM101" s="556" t="s">
        <v>602</v>
      </c>
      <c r="AN101" s="556"/>
      <c r="AO101" s="556"/>
      <c r="AP101" s="314">
        <v>25</v>
      </c>
      <c r="AQ101" s="102" t="str">
        <f t="shared" si="22"/>
        <v>раздвинь строчку</v>
      </c>
    </row>
    <row r="102" spans="1:43" ht="51.75" customHeight="1">
      <c r="A102" s="622">
        <f t="shared" si="23"/>
        <v>73</v>
      </c>
      <c r="B102" s="622"/>
      <c r="C102" s="427" t="s">
        <v>595</v>
      </c>
      <c r="D102" s="429" t="s">
        <v>596</v>
      </c>
      <c r="E102" s="556" t="s">
        <v>632</v>
      </c>
      <c r="F102" s="556"/>
      <c r="G102" s="556"/>
      <c r="H102" s="556"/>
      <c r="I102" s="556" t="s">
        <v>1064</v>
      </c>
      <c r="J102" s="556"/>
      <c r="K102" s="556"/>
      <c r="L102" s="553">
        <f t="shared" si="18"/>
        <v>25</v>
      </c>
      <c r="M102" s="554"/>
      <c r="N102" s="555"/>
      <c r="O102" s="556" t="s">
        <v>586</v>
      </c>
      <c r="P102" s="556"/>
      <c r="Q102" s="556"/>
      <c r="R102" s="556">
        <f t="shared" si="19"/>
        <v>50</v>
      </c>
      <c r="S102" s="556"/>
      <c r="T102" s="556"/>
      <c r="U102" s="556">
        <v>100</v>
      </c>
      <c r="V102" s="556"/>
      <c r="W102" s="556"/>
      <c r="X102" s="556" t="s">
        <v>930</v>
      </c>
      <c r="Y102" s="556"/>
      <c r="Z102" s="556">
        <f t="shared" si="20"/>
        <v>50</v>
      </c>
      <c r="AA102" s="556"/>
      <c r="AB102" s="556"/>
      <c r="AC102" s="553" t="str">
        <f ca="1">IF(D102="~380В",'Исходник '!$O$2,'Исходник '!$Q$2)</f>
        <v>-
-
-</v>
      </c>
      <c r="AD102" s="555"/>
      <c r="AE102" s="556">
        <f t="shared" si="21"/>
        <v>100</v>
      </c>
      <c r="AF102" s="556"/>
      <c r="AG102" s="556"/>
      <c r="AH102" s="556" t="str">
        <f ca="1">IF(D102="~380В",'Исходник '!$O$1,'Исходник '!$Q$1)</f>
        <v>+
+
+</v>
      </c>
      <c r="AI102" s="556"/>
      <c r="AJ102" s="556">
        <v>0.3</v>
      </c>
      <c r="AK102" s="556"/>
      <c r="AL102" s="556"/>
      <c r="AM102" s="556" t="s">
        <v>600</v>
      </c>
      <c r="AN102" s="556"/>
      <c r="AO102" s="556"/>
      <c r="AP102" s="314">
        <v>25</v>
      </c>
      <c r="AQ102" s="102" t="str">
        <f t="shared" si="22"/>
        <v>раздвинь строчку</v>
      </c>
    </row>
    <row r="103" spans="1:43" ht="51.75" customHeight="1">
      <c r="A103" s="622">
        <f t="shared" si="23"/>
        <v>74</v>
      </c>
      <c r="B103" s="622"/>
      <c r="C103" s="427" t="s">
        <v>595</v>
      </c>
      <c r="D103" s="429" t="s">
        <v>596</v>
      </c>
      <c r="E103" s="556" t="s">
        <v>633</v>
      </c>
      <c r="F103" s="556"/>
      <c r="G103" s="556"/>
      <c r="H103" s="556"/>
      <c r="I103" s="556" t="s">
        <v>1064</v>
      </c>
      <c r="J103" s="556"/>
      <c r="K103" s="556"/>
      <c r="L103" s="553">
        <f t="shared" si="18"/>
        <v>25</v>
      </c>
      <c r="M103" s="554"/>
      <c r="N103" s="555"/>
      <c r="O103" s="556" t="s">
        <v>586</v>
      </c>
      <c r="P103" s="556"/>
      <c r="Q103" s="556"/>
      <c r="R103" s="556">
        <f t="shared" si="19"/>
        <v>50</v>
      </c>
      <c r="S103" s="556"/>
      <c r="T103" s="556"/>
      <c r="U103" s="556">
        <v>100</v>
      </c>
      <c r="V103" s="556"/>
      <c r="W103" s="556"/>
      <c r="X103" s="556" t="s">
        <v>930</v>
      </c>
      <c r="Y103" s="556"/>
      <c r="Z103" s="556">
        <f t="shared" si="20"/>
        <v>50</v>
      </c>
      <c r="AA103" s="556"/>
      <c r="AB103" s="556"/>
      <c r="AC103" s="553" t="str">
        <f ca="1">IF(D103="~380В",'Исходник '!$O$2,'Исходник '!$Q$2)</f>
        <v>-
-
-</v>
      </c>
      <c r="AD103" s="555"/>
      <c r="AE103" s="556">
        <f t="shared" si="21"/>
        <v>100</v>
      </c>
      <c r="AF103" s="556"/>
      <c r="AG103" s="556"/>
      <c r="AH103" s="556" t="str">
        <f ca="1">IF(D103="~380В",'Исходник '!$O$1,'Исходник '!$Q$1)</f>
        <v>+
+
+</v>
      </c>
      <c r="AI103" s="556"/>
      <c r="AJ103" s="556">
        <v>0.3</v>
      </c>
      <c r="AK103" s="556"/>
      <c r="AL103" s="556"/>
      <c r="AM103" s="556" t="s">
        <v>598</v>
      </c>
      <c r="AN103" s="556"/>
      <c r="AO103" s="556"/>
      <c r="AP103" s="314">
        <v>25</v>
      </c>
      <c r="AQ103" s="102" t="str">
        <f t="shared" si="22"/>
        <v>раздвинь строчку</v>
      </c>
    </row>
    <row r="104" spans="1:43" ht="51.75" customHeight="1">
      <c r="A104" s="622">
        <f t="shared" si="23"/>
        <v>75</v>
      </c>
      <c r="B104" s="622"/>
      <c r="C104" s="427" t="s">
        <v>595</v>
      </c>
      <c r="D104" s="429" t="s">
        <v>596</v>
      </c>
      <c r="E104" s="556" t="s">
        <v>634</v>
      </c>
      <c r="F104" s="556"/>
      <c r="G104" s="556"/>
      <c r="H104" s="556"/>
      <c r="I104" s="556" t="s">
        <v>1064</v>
      </c>
      <c r="J104" s="556"/>
      <c r="K104" s="556"/>
      <c r="L104" s="553">
        <f t="shared" si="18"/>
        <v>25</v>
      </c>
      <c r="M104" s="554"/>
      <c r="N104" s="555"/>
      <c r="O104" s="556" t="s">
        <v>586</v>
      </c>
      <c r="P104" s="556"/>
      <c r="Q104" s="556"/>
      <c r="R104" s="556">
        <f t="shared" si="19"/>
        <v>50</v>
      </c>
      <c r="S104" s="556"/>
      <c r="T104" s="556"/>
      <c r="U104" s="556">
        <v>100</v>
      </c>
      <c r="V104" s="556"/>
      <c r="W104" s="556"/>
      <c r="X104" s="556" t="s">
        <v>930</v>
      </c>
      <c r="Y104" s="556"/>
      <c r="Z104" s="556">
        <f t="shared" si="20"/>
        <v>50</v>
      </c>
      <c r="AA104" s="556"/>
      <c r="AB104" s="556"/>
      <c r="AC104" s="553" t="str">
        <f ca="1">IF(D104="~380В",'Исходник '!$O$2,'Исходник '!$Q$2)</f>
        <v>-
-
-</v>
      </c>
      <c r="AD104" s="555"/>
      <c r="AE104" s="556">
        <f t="shared" si="21"/>
        <v>100</v>
      </c>
      <c r="AF104" s="556"/>
      <c r="AG104" s="556"/>
      <c r="AH104" s="556" t="str">
        <f ca="1">IF(D104="~380В",'Исходник '!$O$1,'Исходник '!$Q$1)</f>
        <v>+
+
+</v>
      </c>
      <c r="AI104" s="556"/>
      <c r="AJ104" s="556">
        <v>0.3</v>
      </c>
      <c r="AK104" s="556"/>
      <c r="AL104" s="556"/>
      <c r="AM104" s="556" t="s">
        <v>627</v>
      </c>
      <c r="AN104" s="556"/>
      <c r="AO104" s="556"/>
      <c r="AP104" s="314">
        <v>25</v>
      </c>
      <c r="AQ104" s="102" t="str">
        <f t="shared" si="22"/>
        <v>раздвинь строчку</v>
      </c>
    </row>
    <row r="105" spans="1:43" ht="51.75" customHeight="1">
      <c r="A105" s="622">
        <f t="shared" si="23"/>
        <v>76</v>
      </c>
      <c r="B105" s="622"/>
      <c r="C105" s="427" t="s">
        <v>595</v>
      </c>
      <c r="D105" s="429" t="s">
        <v>596</v>
      </c>
      <c r="E105" s="556" t="s">
        <v>635</v>
      </c>
      <c r="F105" s="556"/>
      <c r="G105" s="556"/>
      <c r="H105" s="556"/>
      <c r="I105" s="556" t="s">
        <v>1064</v>
      </c>
      <c r="J105" s="556"/>
      <c r="K105" s="556"/>
      <c r="L105" s="553">
        <f t="shared" si="18"/>
        <v>25</v>
      </c>
      <c r="M105" s="554"/>
      <c r="N105" s="555"/>
      <c r="O105" s="556" t="s">
        <v>586</v>
      </c>
      <c r="P105" s="556"/>
      <c r="Q105" s="556"/>
      <c r="R105" s="556">
        <f t="shared" si="19"/>
        <v>50</v>
      </c>
      <c r="S105" s="556"/>
      <c r="T105" s="556"/>
      <c r="U105" s="556">
        <v>100</v>
      </c>
      <c r="V105" s="556"/>
      <c r="W105" s="556"/>
      <c r="X105" s="556" t="s">
        <v>930</v>
      </c>
      <c r="Y105" s="556"/>
      <c r="Z105" s="556">
        <f t="shared" si="20"/>
        <v>50</v>
      </c>
      <c r="AA105" s="556"/>
      <c r="AB105" s="556"/>
      <c r="AC105" s="553" t="str">
        <f ca="1">IF(D105="~380В",'Исходник '!$O$2,'Исходник '!$Q$2)</f>
        <v>-
-
-</v>
      </c>
      <c r="AD105" s="555"/>
      <c r="AE105" s="556">
        <f t="shared" si="21"/>
        <v>100</v>
      </c>
      <c r="AF105" s="556"/>
      <c r="AG105" s="556"/>
      <c r="AH105" s="556" t="str">
        <f ca="1">IF(D105="~380В",'Исходник '!$O$1,'Исходник '!$Q$1)</f>
        <v>+
+
+</v>
      </c>
      <c r="AI105" s="556"/>
      <c r="AJ105" s="556">
        <v>0.3</v>
      </c>
      <c r="AK105" s="556"/>
      <c r="AL105" s="556"/>
      <c r="AM105" s="556" t="s">
        <v>600</v>
      </c>
      <c r="AN105" s="556"/>
      <c r="AO105" s="556"/>
      <c r="AP105" s="314">
        <v>25</v>
      </c>
      <c r="AQ105" s="102" t="str">
        <f t="shared" si="22"/>
        <v>раздвинь строчку</v>
      </c>
    </row>
    <row r="106" spans="1:43" ht="47.25" customHeight="1">
      <c r="A106" s="622">
        <f t="shared" si="23"/>
        <v>77</v>
      </c>
      <c r="B106" s="622"/>
      <c r="C106" s="427" t="s">
        <v>595</v>
      </c>
      <c r="D106" s="429" t="s">
        <v>596</v>
      </c>
      <c r="E106" s="556" t="s">
        <v>636</v>
      </c>
      <c r="F106" s="556"/>
      <c r="G106" s="556"/>
      <c r="H106" s="556"/>
      <c r="I106" s="556" t="s">
        <v>1064</v>
      </c>
      <c r="J106" s="556"/>
      <c r="K106" s="556"/>
      <c r="L106" s="553">
        <f t="shared" si="18"/>
        <v>25</v>
      </c>
      <c r="M106" s="554"/>
      <c r="N106" s="555"/>
      <c r="O106" s="556" t="s">
        <v>586</v>
      </c>
      <c r="P106" s="556"/>
      <c r="Q106" s="556"/>
      <c r="R106" s="556">
        <f t="shared" si="19"/>
        <v>50</v>
      </c>
      <c r="S106" s="556"/>
      <c r="T106" s="556"/>
      <c r="U106" s="556">
        <v>100</v>
      </c>
      <c r="V106" s="556"/>
      <c r="W106" s="556"/>
      <c r="X106" s="556" t="s">
        <v>930</v>
      </c>
      <c r="Y106" s="556"/>
      <c r="Z106" s="556">
        <f t="shared" si="20"/>
        <v>50</v>
      </c>
      <c r="AA106" s="556"/>
      <c r="AB106" s="556"/>
      <c r="AC106" s="553" t="str">
        <f ca="1">IF(D106="~380В",'Исходник '!$O$2,'Исходник '!$Q$2)</f>
        <v>-
-
-</v>
      </c>
      <c r="AD106" s="555"/>
      <c r="AE106" s="556">
        <f t="shared" si="21"/>
        <v>100</v>
      </c>
      <c r="AF106" s="556"/>
      <c r="AG106" s="556"/>
      <c r="AH106" s="556" t="str">
        <f ca="1">IF(D106="~380В",'Исходник '!$O$1,'Исходник '!$Q$1)</f>
        <v>+
+
+</v>
      </c>
      <c r="AI106" s="556"/>
      <c r="AJ106" s="556">
        <v>0.3</v>
      </c>
      <c r="AK106" s="556"/>
      <c r="AL106" s="556"/>
      <c r="AM106" s="556" t="s">
        <v>627</v>
      </c>
      <c r="AN106" s="556"/>
      <c r="AO106" s="556"/>
      <c r="AP106" s="314">
        <v>25</v>
      </c>
      <c r="AQ106" s="102" t="str">
        <f t="shared" si="22"/>
        <v>раздвинь строчку</v>
      </c>
    </row>
    <row r="107" spans="1:43" ht="47.25" customHeight="1">
      <c r="A107" s="622">
        <f t="shared" si="23"/>
        <v>78</v>
      </c>
      <c r="B107" s="622"/>
      <c r="C107" s="427" t="s">
        <v>595</v>
      </c>
      <c r="D107" s="429" t="s">
        <v>596</v>
      </c>
      <c r="E107" s="556" t="s">
        <v>637</v>
      </c>
      <c r="F107" s="556"/>
      <c r="G107" s="556"/>
      <c r="H107" s="556"/>
      <c r="I107" s="556" t="s">
        <v>1064</v>
      </c>
      <c r="J107" s="556"/>
      <c r="K107" s="556"/>
      <c r="L107" s="553">
        <f t="shared" si="18"/>
        <v>25</v>
      </c>
      <c r="M107" s="554"/>
      <c r="N107" s="555"/>
      <c r="O107" s="556" t="s">
        <v>586</v>
      </c>
      <c r="P107" s="556"/>
      <c r="Q107" s="556"/>
      <c r="R107" s="556">
        <f t="shared" si="19"/>
        <v>50</v>
      </c>
      <c r="S107" s="556"/>
      <c r="T107" s="556"/>
      <c r="U107" s="556">
        <v>100</v>
      </c>
      <c r="V107" s="556"/>
      <c r="W107" s="556"/>
      <c r="X107" s="556" t="s">
        <v>930</v>
      </c>
      <c r="Y107" s="556"/>
      <c r="Z107" s="556">
        <f t="shared" si="20"/>
        <v>50</v>
      </c>
      <c r="AA107" s="556"/>
      <c r="AB107" s="556"/>
      <c r="AC107" s="553" t="str">
        <f ca="1">IF(D107="~380В",'Исходник '!$O$2,'Исходник '!$Q$2)</f>
        <v>-
-
-</v>
      </c>
      <c r="AD107" s="555"/>
      <c r="AE107" s="556">
        <f t="shared" si="21"/>
        <v>100</v>
      </c>
      <c r="AF107" s="556"/>
      <c r="AG107" s="556"/>
      <c r="AH107" s="556" t="str">
        <f ca="1">IF(D107="~380В",'Исходник '!$O$1,'Исходник '!$Q$1)</f>
        <v>+
+
+</v>
      </c>
      <c r="AI107" s="556"/>
      <c r="AJ107" s="556">
        <v>0.3</v>
      </c>
      <c r="AK107" s="556"/>
      <c r="AL107" s="556"/>
      <c r="AM107" s="556" t="s">
        <v>598</v>
      </c>
      <c r="AN107" s="556"/>
      <c r="AO107" s="556"/>
      <c r="AP107" s="314">
        <v>25</v>
      </c>
      <c r="AQ107" s="102" t="str">
        <f t="shared" si="22"/>
        <v>раздвинь строчку</v>
      </c>
    </row>
    <row r="108" spans="1:43" ht="51.75" customHeight="1">
      <c r="A108" s="622">
        <f t="shared" si="23"/>
        <v>79</v>
      </c>
      <c r="B108" s="622"/>
      <c r="C108" s="427" t="s">
        <v>595</v>
      </c>
      <c r="D108" s="429" t="s">
        <v>596</v>
      </c>
      <c r="E108" s="556" t="s">
        <v>638</v>
      </c>
      <c r="F108" s="556"/>
      <c r="G108" s="556"/>
      <c r="H108" s="556"/>
      <c r="I108" s="556" t="s">
        <v>1064</v>
      </c>
      <c r="J108" s="556"/>
      <c r="K108" s="556"/>
      <c r="L108" s="553">
        <f t="shared" si="18"/>
        <v>25</v>
      </c>
      <c r="M108" s="554"/>
      <c r="N108" s="555"/>
      <c r="O108" s="556" t="s">
        <v>586</v>
      </c>
      <c r="P108" s="556"/>
      <c r="Q108" s="556"/>
      <c r="R108" s="556">
        <f t="shared" si="19"/>
        <v>50</v>
      </c>
      <c r="S108" s="556"/>
      <c r="T108" s="556"/>
      <c r="U108" s="556">
        <v>100</v>
      </c>
      <c r="V108" s="556"/>
      <c r="W108" s="556"/>
      <c r="X108" s="556" t="s">
        <v>930</v>
      </c>
      <c r="Y108" s="556"/>
      <c r="Z108" s="556">
        <f t="shared" si="20"/>
        <v>50</v>
      </c>
      <c r="AA108" s="556"/>
      <c r="AB108" s="556"/>
      <c r="AC108" s="553" t="str">
        <f ca="1">IF(D108="~380В",'Исходник '!$O$2,'Исходник '!$Q$2)</f>
        <v>-
-
-</v>
      </c>
      <c r="AD108" s="555"/>
      <c r="AE108" s="556">
        <f t="shared" si="21"/>
        <v>100</v>
      </c>
      <c r="AF108" s="556"/>
      <c r="AG108" s="556"/>
      <c r="AH108" s="556" t="str">
        <f ca="1">IF(D108="~380В",'Исходник '!$O$1,'Исходник '!$Q$1)</f>
        <v>+
+
+</v>
      </c>
      <c r="AI108" s="556"/>
      <c r="AJ108" s="556">
        <v>0.3</v>
      </c>
      <c r="AK108" s="556"/>
      <c r="AL108" s="556"/>
      <c r="AM108" s="556" t="s">
        <v>627</v>
      </c>
      <c r="AN108" s="556"/>
      <c r="AO108" s="556"/>
      <c r="AP108" s="314">
        <v>25</v>
      </c>
      <c r="AQ108" s="102" t="str">
        <f t="shared" si="22"/>
        <v>раздвинь строчку</v>
      </c>
    </row>
    <row r="109" spans="1:43" ht="51.75" customHeight="1">
      <c r="A109" s="622">
        <f t="shared" si="23"/>
        <v>80</v>
      </c>
      <c r="B109" s="622"/>
      <c r="C109" s="427" t="s">
        <v>595</v>
      </c>
      <c r="D109" s="429" t="s">
        <v>596</v>
      </c>
      <c r="E109" s="556" t="s">
        <v>639</v>
      </c>
      <c r="F109" s="556"/>
      <c r="G109" s="556"/>
      <c r="H109" s="556"/>
      <c r="I109" s="556" t="s">
        <v>1064</v>
      </c>
      <c r="J109" s="556"/>
      <c r="K109" s="556"/>
      <c r="L109" s="553">
        <f t="shared" si="18"/>
        <v>25</v>
      </c>
      <c r="M109" s="554"/>
      <c r="N109" s="555"/>
      <c r="O109" s="556" t="s">
        <v>586</v>
      </c>
      <c r="P109" s="556"/>
      <c r="Q109" s="556"/>
      <c r="R109" s="556">
        <f t="shared" si="19"/>
        <v>50</v>
      </c>
      <c r="S109" s="556"/>
      <c r="T109" s="556"/>
      <c r="U109" s="556">
        <v>100</v>
      </c>
      <c r="V109" s="556"/>
      <c r="W109" s="556"/>
      <c r="X109" s="556" t="s">
        <v>930</v>
      </c>
      <c r="Y109" s="556"/>
      <c r="Z109" s="556">
        <f t="shared" si="20"/>
        <v>50</v>
      </c>
      <c r="AA109" s="556"/>
      <c r="AB109" s="556"/>
      <c r="AC109" s="553" t="str">
        <f ca="1">IF(D109="~380В",'Исходник '!$O$2,'Исходник '!$Q$2)</f>
        <v>-
-
-</v>
      </c>
      <c r="AD109" s="555"/>
      <c r="AE109" s="556">
        <f t="shared" si="21"/>
        <v>100</v>
      </c>
      <c r="AF109" s="556"/>
      <c r="AG109" s="556"/>
      <c r="AH109" s="556" t="str">
        <f ca="1">IF(D109="~380В",'Исходник '!$O$1,'Исходник '!$Q$1)</f>
        <v>+
+
+</v>
      </c>
      <c r="AI109" s="556"/>
      <c r="AJ109" s="556">
        <v>0.3</v>
      </c>
      <c r="AK109" s="556"/>
      <c r="AL109" s="556"/>
      <c r="AM109" s="556" t="s">
        <v>600</v>
      </c>
      <c r="AN109" s="556"/>
      <c r="AO109" s="556"/>
      <c r="AP109" s="314">
        <v>25</v>
      </c>
      <c r="AQ109" s="102" t="str">
        <f t="shared" si="22"/>
        <v>раздвинь строчку</v>
      </c>
    </row>
    <row r="110" spans="1:43" ht="51.75" customHeight="1">
      <c r="A110" s="622">
        <f t="shared" si="23"/>
        <v>81</v>
      </c>
      <c r="B110" s="622"/>
      <c r="C110" s="427" t="s">
        <v>595</v>
      </c>
      <c r="D110" s="429" t="s">
        <v>596</v>
      </c>
      <c r="E110" s="556" t="s">
        <v>640</v>
      </c>
      <c r="F110" s="556"/>
      <c r="G110" s="556"/>
      <c r="H110" s="556"/>
      <c r="I110" s="556" t="s">
        <v>1064</v>
      </c>
      <c r="J110" s="556"/>
      <c r="K110" s="556"/>
      <c r="L110" s="553">
        <f t="shared" si="18"/>
        <v>25</v>
      </c>
      <c r="M110" s="554"/>
      <c r="N110" s="555"/>
      <c r="O110" s="556" t="s">
        <v>586</v>
      </c>
      <c r="P110" s="556"/>
      <c r="Q110" s="556"/>
      <c r="R110" s="556">
        <f t="shared" si="19"/>
        <v>50</v>
      </c>
      <c r="S110" s="556"/>
      <c r="T110" s="556"/>
      <c r="U110" s="556">
        <v>100</v>
      </c>
      <c r="V110" s="556"/>
      <c r="W110" s="556"/>
      <c r="X110" s="556" t="s">
        <v>930</v>
      </c>
      <c r="Y110" s="556"/>
      <c r="Z110" s="556">
        <f t="shared" si="20"/>
        <v>50</v>
      </c>
      <c r="AA110" s="556"/>
      <c r="AB110" s="556"/>
      <c r="AC110" s="553" t="str">
        <f ca="1">IF(D110="~380В",'Исходник '!$O$2,'Исходник '!$Q$2)</f>
        <v>-
-
-</v>
      </c>
      <c r="AD110" s="555"/>
      <c r="AE110" s="556">
        <f t="shared" si="21"/>
        <v>100</v>
      </c>
      <c r="AF110" s="556"/>
      <c r="AG110" s="556"/>
      <c r="AH110" s="556" t="str">
        <f ca="1">IF(D110="~380В",'Исходник '!$O$1,'Исходник '!$Q$1)</f>
        <v>+
+
+</v>
      </c>
      <c r="AI110" s="556"/>
      <c r="AJ110" s="556">
        <v>0.3</v>
      </c>
      <c r="AK110" s="556"/>
      <c r="AL110" s="556"/>
      <c r="AM110" s="556" t="s">
        <v>598</v>
      </c>
      <c r="AN110" s="556"/>
      <c r="AO110" s="556"/>
      <c r="AP110" s="314">
        <v>25</v>
      </c>
      <c r="AQ110" s="102" t="str">
        <f t="shared" si="22"/>
        <v>раздвинь строчку</v>
      </c>
    </row>
    <row r="111" spans="1:43" ht="51.75" customHeight="1">
      <c r="A111" s="622">
        <f t="shared" si="23"/>
        <v>82</v>
      </c>
      <c r="B111" s="622"/>
      <c r="C111" s="427" t="s">
        <v>595</v>
      </c>
      <c r="D111" s="429" t="s">
        <v>596</v>
      </c>
      <c r="E111" s="556" t="s">
        <v>641</v>
      </c>
      <c r="F111" s="556"/>
      <c r="G111" s="556"/>
      <c r="H111" s="556"/>
      <c r="I111" s="556" t="s">
        <v>1064</v>
      </c>
      <c r="J111" s="556"/>
      <c r="K111" s="556"/>
      <c r="L111" s="553">
        <f t="shared" si="18"/>
        <v>25</v>
      </c>
      <c r="M111" s="554"/>
      <c r="N111" s="555"/>
      <c r="O111" s="556" t="s">
        <v>586</v>
      </c>
      <c r="P111" s="556"/>
      <c r="Q111" s="556"/>
      <c r="R111" s="556">
        <f t="shared" si="19"/>
        <v>50</v>
      </c>
      <c r="S111" s="556"/>
      <c r="T111" s="556"/>
      <c r="U111" s="556">
        <v>100</v>
      </c>
      <c r="V111" s="556"/>
      <c r="W111" s="556"/>
      <c r="X111" s="556" t="s">
        <v>930</v>
      </c>
      <c r="Y111" s="556"/>
      <c r="Z111" s="556">
        <f t="shared" si="20"/>
        <v>50</v>
      </c>
      <c r="AA111" s="556"/>
      <c r="AB111" s="556"/>
      <c r="AC111" s="553" t="str">
        <f ca="1">IF(D111="~380В",'Исходник '!$O$2,'Исходник '!$Q$2)</f>
        <v>-
-
-</v>
      </c>
      <c r="AD111" s="555"/>
      <c r="AE111" s="556">
        <f t="shared" si="21"/>
        <v>100</v>
      </c>
      <c r="AF111" s="556"/>
      <c r="AG111" s="556"/>
      <c r="AH111" s="556" t="str">
        <f ca="1">IF(D111="~380В",'Исходник '!$O$1,'Исходник '!$Q$1)</f>
        <v>+
+
+</v>
      </c>
      <c r="AI111" s="556"/>
      <c r="AJ111" s="556">
        <v>0.3</v>
      </c>
      <c r="AK111" s="556"/>
      <c r="AL111" s="556"/>
      <c r="AM111" s="556" t="s">
        <v>627</v>
      </c>
      <c r="AN111" s="556"/>
      <c r="AO111" s="556"/>
      <c r="AP111" s="314">
        <v>25</v>
      </c>
      <c r="AQ111" s="102" t="str">
        <f t="shared" si="22"/>
        <v>раздвинь строчку</v>
      </c>
    </row>
    <row r="112" spans="1:43" ht="51.75" customHeight="1">
      <c r="A112" s="622">
        <f t="shared" si="23"/>
        <v>83</v>
      </c>
      <c r="B112" s="622"/>
      <c r="C112" s="427" t="s">
        <v>595</v>
      </c>
      <c r="D112" s="429" t="s">
        <v>596</v>
      </c>
      <c r="E112" s="556" t="s">
        <v>642</v>
      </c>
      <c r="F112" s="556"/>
      <c r="G112" s="556"/>
      <c r="H112" s="556"/>
      <c r="I112" s="556" t="s">
        <v>1064</v>
      </c>
      <c r="J112" s="556"/>
      <c r="K112" s="556"/>
      <c r="L112" s="553">
        <f t="shared" si="18"/>
        <v>25</v>
      </c>
      <c r="M112" s="554"/>
      <c r="N112" s="555"/>
      <c r="O112" s="556" t="s">
        <v>586</v>
      </c>
      <c r="P112" s="556"/>
      <c r="Q112" s="556"/>
      <c r="R112" s="556">
        <f t="shared" si="19"/>
        <v>50</v>
      </c>
      <c r="S112" s="556"/>
      <c r="T112" s="556"/>
      <c r="U112" s="556">
        <v>100</v>
      </c>
      <c r="V112" s="556"/>
      <c r="W112" s="556"/>
      <c r="X112" s="556" t="s">
        <v>930</v>
      </c>
      <c r="Y112" s="556"/>
      <c r="Z112" s="556">
        <f t="shared" si="20"/>
        <v>50</v>
      </c>
      <c r="AA112" s="556"/>
      <c r="AB112" s="556"/>
      <c r="AC112" s="553" t="str">
        <f ca="1">IF(D112="~380В",'Исходник '!$O$2,'Исходник '!$Q$2)</f>
        <v>-
-
-</v>
      </c>
      <c r="AD112" s="555"/>
      <c r="AE112" s="556">
        <f t="shared" si="21"/>
        <v>100</v>
      </c>
      <c r="AF112" s="556"/>
      <c r="AG112" s="556"/>
      <c r="AH112" s="556" t="str">
        <f ca="1">IF(D112="~380В",'Исходник '!$O$1,'Исходник '!$Q$1)</f>
        <v>+
+
+</v>
      </c>
      <c r="AI112" s="556"/>
      <c r="AJ112" s="556">
        <v>0.3</v>
      </c>
      <c r="AK112" s="556"/>
      <c r="AL112" s="556"/>
      <c r="AM112" s="556" t="s">
        <v>627</v>
      </c>
      <c r="AN112" s="556"/>
      <c r="AO112" s="556"/>
      <c r="AP112" s="314">
        <v>25</v>
      </c>
      <c r="AQ112" s="102" t="str">
        <f t="shared" si="22"/>
        <v>раздвинь строчку</v>
      </c>
    </row>
    <row r="113" spans="1:43" ht="51.75" customHeight="1">
      <c r="A113" s="622">
        <f t="shared" si="23"/>
        <v>84</v>
      </c>
      <c r="B113" s="622"/>
      <c r="C113" s="427" t="s">
        <v>595</v>
      </c>
      <c r="D113" s="429" t="s">
        <v>596</v>
      </c>
      <c r="E113" s="556" t="s">
        <v>643</v>
      </c>
      <c r="F113" s="556"/>
      <c r="G113" s="556"/>
      <c r="H113" s="556"/>
      <c r="I113" s="556" t="s">
        <v>1064</v>
      </c>
      <c r="J113" s="556"/>
      <c r="K113" s="556"/>
      <c r="L113" s="553">
        <f t="shared" si="18"/>
        <v>25</v>
      </c>
      <c r="M113" s="554"/>
      <c r="N113" s="555"/>
      <c r="O113" s="556" t="s">
        <v>586</v>
      </c>
      <c r="P113" s="556"/>
      <c r="Q113" s="556"/>
      <c r="R113" s="556">
        <f t="shared" si="19"/>
        <v>50</v>
      </c>
      <c r="S113" s="556"/>
      <c r="T113" s="556"/>
      <c r="U113" s="556">
        <v>100</v>
      </c>
      <c r="V113" s="556"/>
      <c r="W113" s="556"/>
      <c r="X113" s="556" t="s">
        <v>930</v>
      </c>
      <c r="Y113" s="556"/>
      <c r="Z113" s="556">
        <f t="shared" si="20"/>
        <v>50</v>
      </c>
      <c r="AA113" s="556"/>
      <c r="AB113" s="556"/>
      <c r="AC113" s="553" t="str">
        <f ca="1">IF(D113="~380В",'Исходник '!$O$2,'Исходник '!$Q$2)</f>
        <v>-
-
-</v>
      </c>
      <c r="AD113" s="555"/>
      <c r="AE113" s="556">
        <f t="shared" si="21"/>
        <v>100</v>
      </c>
      <c r="AF113" s="556"/>
      <c r="AG113" s="556"/>
      <c r="AH113" s="556" t="str">
        <f ca="1">IF(D113="~380В",'Исходник '!$O$1,'Исходник '!$Q$1)</f>
        <v>+
+
+</v>
      </c>
      <c r="AI113" s="556"/>
      <c r="AJ113" s="556">
        <v>0.3</v>
      </c>
      <c r="AK113" s="556"/>
      <c r="AL113" s="556"/>
      <c r="AM113" s="556" t="s">
        <v>602</v>
      </c>
      <c r="AN113" s="556"/>
      <c r="AO113" s="556"/>
      <c r="AP113" s="314">
        <v>25</v>
      </c>
      <c r="AQ113" s="102" t="str">
        <f t="shared" si="22"/>
        <v>раздвинь строчку</v>
      </c>
    </row>
    <row r="114" spans="1:43" ht="51.75" customHeight="1">
      <c r="A114" s="622">
        <f t="shared" si="23"/>
        <v>85</v>
      </c>
      <c r="B114" s="622"/>
      <c r="C114" s="427" t="s">
        <v>595</v>
      </c>
      <c r="D114" s="429" t="s">
        <v>596</v>
      </c>
      <c r="E114" s="556" t="s">
        <v>644</v>
      </c>
      <c r="F114" s="556"/>
      <c r="G114" s="556"/>
      <c r="H114" s="556"/>
      <c r="I114" s="556" t="s">
        <v>1064</v>
      </c>
      <c r="J114" s="556"/>
      <c r="K114" s="556"/>
      <c r="L114" s="553">
        <f t="shared" si="18"/>
        <v>25</v>
      </c>
      <c r="M114" s="554"/>
      <c r="N114" s="555"/>
      <c r="O114" s="556" t="s">
        <v>586</v>
      </c>
      <c r="P114" s="556"/>
      <c r="Q114" s="556"/>
      <c r="R114" s="556">
        <f t="shared" si="19"/>
        <v>50</v>
      </c>
      <c r="S114" s="556"/>
      <c r="T114" s="556"/>
      <c r="U114" s="556">
        <v>100</v>
      </c>
      <c r="V114" s="556"/>
      <c r="W114" s="556"/>
      <c r="X114" s="556" t="s">
        <v>930</v>
      </c>
      <c r="Y114" s="556"/>
      <c r="Z114" s="556">
        <f t="shared" si="20"/>
        <v>50</v>
      </c>
      <c r="AA114" s="556"/>
      <c r="AB114" s="556"/>
      <c r="AC114" s="553" t="str">
        <f ca="1">IF(D114="~380В",'Исходник '!$O$2,'Исходник '!$Q$2)</f>
        <v>-
-
-</v>
      </c>
      <c r="AD114" s="555"/>
      <c r="AE114" s="556">
        <f t="shared" si="21"/>
        <v>100</v>
      </c>
      <c r="AF114" s="556"/>
      <c r="AG114" s="556"/>
      <c r="AH114" s="556" t="str">
        <f ca="1">IF(D114="~380В",'Исходник '!$O$1,'Исходник '!$Q$1)</f>
        <v>+
+
+</v>
      </c>
      <c r="AI114" s="556"/>
      <c r="AJ114" s="556">
        <v>0.3</v>
      </c>
      <c r="AK114" s="556"/>
      <c r="AL114" s="556"/>
      <c r="AM114" s="556" t="s">
        <v>598</v>
      </c>
      <c r="AN114" s="556"/>
      <c r="AO114" s="556"/>
      <c r="AP114" s="314">
        <v>25</v>
      </c>
      <c r="AQ114" s="102" t="str">
        <f t="shared" si="22"/>
        <v>раздвинь строчку</v>
      </c>
    </row>
    <row r="115" spans="1:43" ht="51.75" customHeight="1">
      <c r="A115" s="622">
        <f t="shared" si="23"/>
        <v>86</v>
      </c>
      <c r="B115" s="622"/>
      <c r="C115" s="427" t="s">
        <v>595</v>
      </c>
      <c r="D115" s="429" t="s">
        <v>596</v>
      </c>
      <c r="E115" s="556" t="s">
        <v>645</v>
      </c>
      <c r="F115" s="556"/>
      <c r="G115" s="556"/>
      <c r="H115" s="556"/>
      <c r="I115" s="556" t="s">
        <v>1064</v>
      </c>
      <c r="J115" s="556"/>
      <c r="K115" s="556"/>
      <c r="L115" s="553">
        <f t="shared" si="18"/>
        <v>25</v>
      </c>
      <c r="M115" s="554"/>
      <c r="N115" s="555"/>
      <c r="O115" s="556" t="s">
        <v>586</v>
      </c>
      <c r="P115" s="556"/>
      <c r="Q115" s="556"/>
      <c r="R115" s="556">
        <f t="shared" si="19"/>
        <v>50</v>
      </c>
      <c r="S115" s="556"/>
      <c r="T115" s="556"/>
      <c r="U115" s="556">
        <v>100</v>
      </c>
      <c r="V115" s="556"/>
      <c r="W115" s="556"/>
      <c r="X115" s="556" t="s">
        <v>930</v>
      </c>
      <c r="Y115" s="556"/>
      <c r="Z115" s="556">
        <f t="shared" si="20"/>
        <v>50</v>
      </c>
      <c r="AA115" s="556"/>
      <c r="AB115" s="556"/>
      <c r="AC115" s="553" t="str">
        <f ca="1">IF(D115="~380В",'Исходник '!$O$2,'Исходник '!$Q$2)</f>
        <v>-
-
-</v>
      </c>
      <c r="AD115" s="555"/>
      <c r="AE115" s="556">
        <f t="shared" si="21"/>
        <v>100</v>
      </c>
      <c r="AF115" s="556"/>
      <c r="AG115" s="556"/>
      <c r="AH115" s="556" t="str">
        <f ca="1">IF(D115="~380В",'Исходник '!$O$1,'Исходник '!$Q$1)</f>
        <v>+
+
+</v>
      </c>
      <c r="AI115" s="556"/>
      <c r="AJ115" s="556">
        <v>0.3</v>
      </c>
      <c r="AK115" s="556"/>
      <c r="AL115" s="556"/>
      <c r="AM115" s="556" t="s">
        <v>627</v>
      </c>
      <c r="AN115" s="556"/>
      <c r="AO115" s="556"/>
      <c r="AP115" s="314">
        <v>25</v>
      </c>
      <c r="AQ115" s="102" t="str">
        <f t="shared" si="22"/>
        <v>раздвинь строчку</v>
      </c>
    </row>
    <row r="116" spans="1:43" ht="47.25" customHeight="1">
      <c r="A116" s="622">
        <f t="shared" si="23"/>
        <v>87</v>
      </c>
      <c r="B116" s="622"/>
      <c r="C116" s="427" t="s">
        <v>595</v>
      </c>
      <c r="D116" s="429" t="s">
        <v>596</v>
      </c>
      <c r="E116" s="556" t="s">
        <v>646</v>
      </c>
      <c r="F116" s="556"/>
      <c r="G116" s="556"/>
      <c r="H116" s="556"/>
      <c r="I116" s="556" t="s">
        <v>1064</v>
      </c>
      <c r="J116" s="556"/>
      <c r="K116" s="556"/>
      <c r="L116" s="553">
        <f t="shared" si="18"/>
        <v>25</v>
      </c>
      <c r="M116" s="554"/>
      <c r="N116" s="555"/>
      <c r="O116" s="556" t="s">
        <v>586</v>
      </c>
      <c r="P116" s="556"/>
      <c r="Q116" s="556"/>
      <c r="R116" s="556">
        <f t="shared" si="19"/>
        <v>50</v>
      </c>
      <c r="S116" s="556"/>
      <c r="T116" s="556"/>
      <c r="U116" s="556">
        <v>100</v>
      </c>
      <c r="V116" s="556"/>
      <c r="W116" s="556"/>
      <c r="X116" s="556" t="s">
        <v>930</v>
      </c>
      <c r="Y116" s="556"/>
      <c r="Z116" s="556">
        <f t="shared" si="20"/>
        <v>50</v>
      </c>
      <c r="AA116" s="556"/>
      <c r="AB116" s="556"/>
      <c r="AC116" s="553" t="str">
        <f ca="1">IF(D116="~380В",'Исходник '!$O$2,'Исходник '!$Q$2)</f>
        <v>-
-
-</v>
      </c>
      <c r="AD116" s="555"/>
      <c r="AE116" s="556">
        <f t="shared" si="21"/>
        <v>100</v>
      </c>
      <c r="AF116" s="556"/>
      <c r="AG116" s="556"/>
      <c r="AH116" s="556" t="str">
        <f ca="1">IF(D116="~380В",'Исходник '!$O$1,'Исходник '!$Q$1)</f>
        <v>+
+
+</v>
      </c>
      <c r="AI116" s="556"/>
      <c r="AJ116" s="556">
        <v>0.3</v>
      </c>
      <c r="AK116" s="556"/>
      <c r="AL116" s="556"/>
      <c r="AM116" s="556" t="s">
        <v>598</v>
      </c>
      <c r="AN116" s="556"/>
      <c r="AO116" s="556"/>
      <c r="AP116" s="314">
        <v>25</v>
      </c>
      <c r="AQ116" s="102" t="str">
        <f t="shared" si="22"/>
        <v>раздвинь строчку</v>
      </c>
    </row>
    <row r="117" spans="1:43" ht="46.5" customHeight="1">
      <c r="A117" s="622">
        <f t="shared" si="23"/>
        <v>88</v>
      </c>
      <c r="B117" s="622"/>
      <c r="C117" s="427" t="s">
        <v>595</v>
      </c>
      <c r="D117" s="429" t="s">
        <v>596</v>
      </c>
      <c r="E117" s="556" t="s">
        <v>647</v>
      </c>
      <c r="F117" s="556"/>
      <c r="G117" s="556"/>
      <c r="H117" s="556"/>
      <c r="I117" s="556" t="s">
        <v>1064</v>
      </c>
      <c r="J117" s="556"/>
      <c r="K117" s="556"/>
      <c r="L117" s="553">
        <f t="shared" si="18"/>
        <v>25</v>
      </c>
      <c r="M117" s="554"/>
      <c r="N117" s="555"/>
      <c r="O117" s="556" t="s">
        <v>586</v>
      </c>
      <c r="P117" s="556"/>
      <c r="Q117" s="556"/>
      <c r="R117" s="556">
        <f t="shared" si="19"/>
        <v>50</v>
      </c>
      <c r="S117" s="556"/>
      <c r="T117" s="556"/>
      <c r="U117" s="556">
        <v>100</v>
      </c>
      <c r="V117" s="556"/>
      <c r="W117" s="556"/>
      <c r="X117" s="556" t="s">
        <v>930</v>
      </c>
      <c r="Y117" s="556"/>
      <c r="Z117" s="556">
        <f t="shared" si="20"/>
        <v>50</v>
      </c>
      <c r="AA117" s="556"/>
      <c r="AB117" s="556"/>
      <c r="AC117" s="553" t="str">
        <f ca="1">IF(D117="~380В",'Исходник '!$O$2,'Исходник '!$Q$2)</f>
        <v>-
-
-</v>
      </c>
      <c r="AD117" s="555"/>
      <c r="AE117" s="556">
        <f t="shared" si="21"/>
        <v>100</v>
      </c>
      <c r="AF117" s="556"/>
      <c r="AG117" s="556"/>
      <c r="AH117" s="556" t="str">
        <f ca="1">IF(D117="~380В",'Исходник '!$O$1,'Исходник '!$Q$1)</f>
        <v>+
+
+</v>
      </c>
      <c r="AI117" s="556"/>
      <c r="AJ117" s="556">
        <v>0.3</v>
      </c>
      <c r="AK117" s="556"/>
      <c r="AL117" s="556"/>
      <c r="AM117" s="556" t="s">
        <v>600</v>
      </c>
      <c r="AN117" s="556"/>
      <c r="AO117" s="556"/>
      <c r="AP117" s="314">
        <v>25</v>
      </c>
      <c r="AQ117" s="102" t="str">
        <f t="shared" si="22"/>
        <v>раздвинь строчку</v>
      </c>
    </row>
    <row r="118" spans="1:43" ht="51.75" customHeight="1">
      <c r="A118" s="622">
        <f t="shared" si="23"/>
        <v>89</v>
      </c>
      <c r="B118" s="622"/>
      <c r="C118" s="427" t="s">
        <v>595</v>
      </c>
      <c r="D118" s="429" t="s">
        <v>596</v>
      </c>
      <c r="E118" s="556" t="s">
        <v>648</v>
      </c>
      <c r="F118" s="556"/>
      <c r="G118" s="556"/>
      <c r="H118" s="556"/>
      <c r="I118" s="556" t="s">
        <v>1064</v>
      </c>
      <c r="J118" s="556"/>
      <c r="K118" s="556"/>
      <c r="L118" s="553">
        <f t="shared" si="18"/>
        <v>25</v>
      </c>
      <c r="M118" s="554"/>
      <c r="N118" s="555"/>
      <c r="O118" s="556" t="s">
        <v>586</v>
      </c>
      <c r="P118" s="556"/>
      <c r="Q118" s="556"/>
      <c r="R118" s="556">
        <f t="shared" si="19"/>
        <v>50</v>
      </c>
      <c r="S118" s="556"/>
      <c r="T118" s="556"/>
      <c r="U118" s="556">
        <v>100</v>
      </c>
      <c r="V118" s="556"/>
      <c r="W118" s="556"/>
      <c r="X118" s="556" t="s">
        <v>930</v>
      </c>
      <c r="Y118" s="556"/>
      <c r="Z118" s="556">
        <f t="shared" si="20"/>
        <v>50</v>
      </c>
      <c r="AA118" s="556"/>
      <c r="AB118" s="556"/>
      <c r="AC118" s="553" t="str">
        <f ca="1">IF(D118="~380В",'Исходник '!$O$2,'Исходник '!$Q$2)</f>
        <v>-
-
-</v>
      </c>
      <c r="AD118" s="555"/>
      <c r="AE118" s="556">
        <f t="shared" si="21"/>
        <v>100</v>
      </c>
      <c r="AF118" s="556"/>
      <c r="AG118" s="556"/>
      <c r="AH118" s="556" t="str">
        <f ca="1">IF(D118="~380В",'Исходник '!$O$1,'Исходник '!$Q$1)</f>
        <v>+
+
+</v>
      </c>
      <c r="AI118" s="556"/>
      <c r="AJ118" s="556">
        <v>0.3</v>
      </c>
      <c r="AK118" s="556"/>
      <c r="AL118" s="556"/>
      <c r="AM118" s="556" t="s">
        <v>627</v>
      </c>
      <c r="AN118" s="556"/>
      <c r="AO118" s="556"/>
      <c r="AP118" s="314">
        <v>25</v>
      </c>
      <c r="AQ118" s="102" t="str">
        <f t="shared" si="22"/>
        <v>раздвинь строчку</v>
      </c>
    </row>
    <row r="119" spans="1:43" s="7" customFormat="1" ht="20.100000000000001" customHeight="1">
      <c r="A119" s="69" t="str">
        <f ca="1">'Протокол №503-3'!A239</f>
        <v>УЭРМ-5 (13÷22 этажи)</v>
      </c>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1"/>
      <c r="AP119" s="101"/>
      <c r="AQ119" s="325"/>
    </row>
    <row r="120" spans="1:43" ht="51.75" customHeight="1">
      <c r="A120" s="622">
        <v>90</v>
      </c>
      <c r="B120" s="622"/>
      <c r="C120" s="427" t="s">
        <v>595</v>
      </c>
      <c r="D120" s="429" t="s">
        <v>596</v>
      </c>
      <c r="E120" s="556" t="s">
        <v>597</v>
      </c>
      <c r="F120" s="556"/>
      <c r="G120" s="556"/>
      <c r="H120" s="556"/>
      <c r="I120" s="556" t="s">
        <v>1064</v>
      </c>
      <c r="J120" s="556"/>
      <c r="K120" s="556"/>
      <c r="L120" s="553">
        <f t="shared" ref="L120:L151" si="24">AP120</f>
        <v>25</v>
      </c>
      <c r="M120" s="554"/>
      <c r="N120" s="555"/>
      <c r="O120" s="556" t="s">
        <v>586</v>
      </c>
      <c r="P120" s="556"/>
      <c r="Q120" s="556"/>
      <c r="R120" s="556">
        <f t="shared" ref="R120:R151" si="25">U120/2</f>
        <v>50</v>
      </c>
      <c r="S120" s="556"/>
      <c r="T120" s="556"/>
      <c r="U120" s="556">
        <v>100</v>
      </c>
      <c r="V120" s="556"/>
      <c r="W120" s="556"/>
      <c r="X120" s="556" t="s">
        <v>930</v>
      </c>
      <c r="Y120" s="556"/>
      <c r="Z120" s="556">
        <f t="shared" ref="Z120:Z151" si="26">R120</f>
        <v>50</v>
      </c>
      <c r="AA120" s="556"/>
      <c r="AB120" s="556"/>
      <c r="AC120" s="553" t="str">
        <f ca="1">IF(D120="~380В",'Исходник '!$O$2,'Исходник '!$Q$2)</f>
        <v>-
-
-</v>
      </c>
      <c r="AD120" s="555"/>
      <c r="AE120" s="556">
        <f t="shared" ref="AE120:AE151" si="27">U120</f>
        <v>100</v>
      </c>
      <c r="AF120" s="556"/>
      <c r="AG120" s="556"/>
      <c r="AH120" s="556" t="str">
        <f ca="1">IF(D120="~380В",'Исходник '!$O$1,'Исходник '!$Q$1)</f>
        <v>+
+
+</v>
      </c>
      <c r="AI120" s="556"/>
      <c r="AJ120" s="556">
        <v>0.3</v>
      </c>
      <c r="AK120" s="556"/>
      <c r="AL120" s="556"/>
      <c r="AM120" s="556" t="s">
        <v>649</v>
      </c>
      <c r="AN120" s="556"/>
      <c r="AO120" s="556"/>
      <c r="AP120" s="314">
        <v>25</v>
      </c>
      <c r="AQ120" s="102" t="str">
        <f t="shared" ref="AQ120:AQ151" si="28">IF(D120="~380В","раздвинь строчку","-")</f>
        <v>раздвинь строчку</v>
      </c>
    </row>
    <row r="121" spans="1:43" ht="48.95" customHeight="1">
      <c r="A121" s="622">
        <f t="shared" ref="A121:A152" si="29">A120+1</f>
        <v>91</v>
      </c>
      <c r="B121" s="622"/>
      <c r="C121" s="427" t="s">
        <v>595</v>
      </c>
      <c r="D121" s="429" t="s">
        <v>596</v>
      </c>
      <c r="E121" s="556" t="s">
        <v>599</v>
      </c>
      <c r="F121" s="556"/>
      <c r="G121" s="556"/>
      <c r="H121" s="556"/>
      <c r="I121" s="556" t="s">
        <v>1064</v>
      </c>
      <c r="J121" s="556"/>
      <c r="K121" s="556"/>
      <c r="L121" s="553">
        <f t="shared" si="24"/>
        <v>25</v>
      </c>
      <c r="M121" s="554"/>
      <c r="N121" s="555"/>
      <c r="O121" s="556" t="s">
        <v>586</v>
      </c>
      <c r="P121" s="556"/>
      <c r="Q121" s="556"/>
      <c r="R121" s="556">
        <f t="shared" si="25"/>
        <v>50</v>
      </c>
      <c r="S121" s="556"/>
      <c r="T121" s="556"/>
      <c r="U121" s="556">
        <v>100</v>
      </c>
      <c r="V121" s="556"/>
      <c r="W121" s="556"/>
      <c r="X121" s="556" t="s">
        <v>930</v>
      </c>
      <c r="Y121" s="556"/>
      <c r="Z121" s="556">
        <f t="shared" si="26"/>
        <v>50</v>
      </c>
      <c r="AA121" s="556"/>
      <c r="AB121" s="556"/>
      <c r="AC121" s="553" t="str">
        <f ca="1">IF(D121="~380В",'Исходник '!$O$2,'Исходник '!$Q$2)</f>
        <v>-
-
-</v>
      </c>
      <c r="AD121" s="555"/>
      <c r="AE121" s="556">
        <f t="shared" si="27"/>
        <v>100</v>
      </c>
      <c r="AF121" s="556"/>
      <c r="AG121" s="556"/>
      <c r="AH121" s="556" t="str">
        <f ca="1">IF(D121="~380В",'Исходник '!$O$1,'Исходник '!$Q$1)</f>
        <v>+
+
+</v>
      </c>
      <c r="AI121" s="556"/>
      <c r="AJ121" s="556">
        <v>0.3</v>
      </c>
      <c r="AK121" s="556"/>
      <c r="AL121" s="556"/>
      <c r="AM121" s="556" t="s">
        <v>627</v>
      </c>
      <c r="AN121" s="556"/>
      <c r="AO121" s="556"/>
      <c r="AP121" s="314">
        <v>25</v>
      </c>
      <c r="AQ121" s="102" t="str">
        <f t="shared" si="28"/>
        <v>раздвинь строчку</v>
      </c>
    </row>
    <row r="122" spans="1:43" ht="48.95" customHeight="1">
      <c r="A122" s="622">
        <f t="shared" si="29"/>
        <v>92</v>
      </c>
      <c r="B122" s="622"/>
      <c r="C122" s="427" t="s">
        <v>595</v>
      </c>
      <c r="D122" s="429" t="s">
        <v>596</v>
      </c>
      <c r="E122" s="556" t="s">
        <v>601</v>
      </c>
      <c r="F122" s="556"/>
      <c r="G122" s="556"/>
      <c r="H122" s="556"/>
      <c r="I122" s="556" t="s">
        <v>1064</v>
      </c>
      <c r="J122" s="556"/>
      <c r="K122" s="556"/>
      <c r="L122" s="553">
        <f t="shared" si="24"/>
        <v>25</v>
      </c>
      <c r="M122" s="554"/>
      <c r="N122" s="555"/>
      <c r="O122" s="556" t="s">
        <v>586</v>
      </c>
      <c r="P122" s="556"/>
      <c r="Q122" s="556"/>
      <c r="R122" s="556">
        <f t="shared" si="25"/>
        <v>50</v>
      </c>
      <c r="S122" s="556"/>
      <c r="T122" s="556"/>
      <c r="U122" s="556">
        <v>100</v>
      </c>
      <c r="V122" s="556"/>
      <c r="W122" s="556"/>
      <c r="X122" s="556" t="s">
        <v>930</v>
      </c>
      <c r="Y122" s="556"/>
      <c r="Z122" s="556">
        <f t="shared" si="26"/>
        <v>50</v>
      </c>
      <c r="AA122" s="556"/>
      <c r="AB122" s="556"/>
      <c r="AC122" s="553" t="str">
        <f ca="1">IF(D122="~380В",'Исходник '!$O$2,'Исходник '!$Q$2)</f>
        <v>-
-
-</v>
      </c>
      <c r="AD122" s="555"/>
      <c r="AE122" s="556">
        <f t="shared" si="27"/>
        <v>100</v>
      </c>
      <c r="AF122" s="556"/>
      <c r="AG122" s="556"/>
      <c r="AH122" s="556" t="str">
        <f ca="1">IF(D122="~380В",'Исходник '!$O$1,'Исходник '!$Q$1)</f>
        <v>+
+
+</v>
      </c>
      <c r="AI122" s="556"/>
      <c r="AJ122" s="556">
        <v>0.3</v>
      </c>
      <c r="AK122" s="556"/>
      <c r="AL122" s="556"/>
      <c r="AM122" s="556" t="s">
        <v>600</v>
      </c>
      <c r="AN122" s="556"/>
      <c r="AO122" s="556"/>
      <c r="AP122" s="314">
        <v>25</v>
      </c>
      <c r="AQ122" s="102" t="str">
        <f t="shared" si="28"/>
        <v>раздвинь строчку</v>
      </c>
    </row>
    <row r="123" spans="1:43" ht="48.95" customHeight="1">
      <c r="A123" s="622">
        <f t="shared" si="29"/>
        <v>93</v>
      </c>
      <c r="B123" s="622"/>
      <c r="C123" s="427" t="s">
        <v>595</v>
      </c>
      <c r="D123" s="429" t="s">
        <v>596</v>
      </c>
      <c r="E123" s="556" t="s">
        <v>603</v>
      </c>
      <c r="F123" s="556"/>
      <c r="G123" s="556"/>
      <c r="H123" s="556"/>
      <c r="I123" s="556" t="s">
        <v>1064</v>
      </c>
      <c r="J123" s="556"/>
      <c r="K123" s="556"/>
      <c r="L123" s="553">
        <f t="shared" si="24"/>
        <v>25</v>
      </c>
      <c r="M123" s="554"/>
      <c r="N123" s="555"/>
      <c r="O123" s="556" t="s">
        <v>586</v>
      </c>
      <c r="P123" s="556"/>
      <c r="Q123" s="556"/>
      <c r="R123" s="556">
        <f t="shared" si="25"/>
        <v>50</v>
      </c>
      <c r="S123" s="556"/>
      <c r="T123" s="556"/>
      <c r="U123" s="556">
        <v>100</v>
      </c>
      <c r="V123" s="556"/>
      <c r="W123" s="556"/>
      <c r="X123" s="556" t="s">
        <v>930</v>
      </c>
      <c r="Y123" s="556"/>
      <c r="Z123" s="556">
        <f t="shared" si="26"/>
        <v>50</v>
      </c>
      <c r="AA123" s="556"/>
      <c r="AB123" s="556"/>
      <c r="AC123" s="553" t="str">
        <f ca="1">IF(D123="~380В",'Исходник '!$O$2,'Исходник '!$Q$2)</f>
        <v>-
-
-</v>
      </c>
      <c r="AD123" s="555"/>
      <c r="AE123" s="556">
        <f t="shared" si="27"/>
        <v>100</v>
      </c>
      <c r="AF123" s="556"/>
      <c r="AG123" s="556"/>
      <c r="AH123" s="556" t="str">
        <f ca="1">IF(D123="~380В",'Исходник '!$O$1,'Исходник '!$Q$1)</f>
        <v>+
+
+</v>
      </c>
      <c r="AI123" s="556"/>
      <c r="AJ123" s="556">
        <v>0.3</v>
      </c>
      <c r="AK123" s="556"/>
      <c r="AL123" s="556"/>
      <c r="AM123" s="556" t="s">
        <v>602</v>
      </c>
      <c r="AN123" s="556"/>
      <c r="AO123" s="556"/>
      <c r="AP123" s="314">
        <v>25</v>
      </c>
      <c r="AQ123" s="102" t="str">
        <f t="shared" si="28"/>
        <v>раздвинь строчку</v>
      </c>
    </row>
    <row r="124" spans="1:43" ht="48.95" customHeight="1">
      <c r="A124" s="622">
        <f t="shared" si="29"/>
        <v>94</v>
      </c>
      <c r="B124" s="622"/>
      <c r="C124" s="427" t="s">
        <v>595</v>
      </c>
      <c r="D124" s="429" t="s">
        <v>596</v>
      </c>
      <c r="E124" s="556" t="s">
        <v>605</v>
      </c>
      <c r="F124" s="556"/>
      <c r="G124" s="556"/>
      <c r="H124" s="556"/>
      <c r="I124" s="556" t="s">
        <v>1064</v>
      </c>
      <c r="J124" s="556"/>
      <c r="K124" s="556"/>
      <c r="L124" s="553">
        <f t="shared" si="24"/>
        <v>25</v>
      </c>
      <c r="M124" s="554"/>
      <c r="N124" s="555"/>
      <c r="O124" s="556" t="s">
        <v>586</v>
      </c>
      <c r="P124" s="556"/>
      <c r="Q124" s="556"/>
      <c r="R124" s="556">
        <f t="shared" si="25"/>
        <v>50</v>
      </c>
      <c r="S124" s="556"/>
      <c r="T124" s="556"/>
      <c r="U124" s="556">
        <v>100</v>
      </c>
      <c r="V124" s="556"/>
      <c r="W124" s="556"/>
      <c r="X124" s="556" t="s">
        <v>930</v>
      </c>
      <c r="Y124" s="556"/>
      <c r="Z124" s="556">
        <f t="shared" si="26"/>
        <v>50</v>
      </c>
      <c r="AA124" s="556"/>
      <c r="AB124" s="556"/>
      <c r="AC124" s="553" t="str">
        <f ca="1">IF(D124="~380В",'Исходник '!$O$2,'Исходник '!$Q$2)</f>
        <v>-
-
-</v>
      </c>
      <c r="AD124" s="555"/>
      <c r="AE124" s="556">
        <f t="shared" si="27"/>
        <v>100</v>
      </c>
      <c r="AF124" s="556"/>
      <c r="AG124" s="556"/>
      <c r="AH124" s="556" t="str">
        <f ca="1">IF(D124="~380В",'Исходник '!$O$1,'Исходник '!$Q$1)</f>
        <v>+
+
+</v>
      </c>
      <c r="AI124" s="556"/>
      <c r="AJ124" s="556">
        <v>0.3</v>
      </c>
      <c r="AK124" s="556"/>
      <c r="AL124" s="556"/>
      <c r="AM124" s="556" t="s">
        <v>649</v>
      </c>
      <c r="AN124" s="556"/>
      <c r="AO124" s="556"/>
      <c r="AP124" s="314">
        <v>25</v>
      </c>
      <c r="AQ124" s="102" t="str">
        <f t="shared" si="28"/>
        <v>раздвинь строчку</v>
      </c>
    </row>
    <row r="125" spans="1:43" ht="48.95" customHeight="1">
      <c r="A125" s="622">
        <f t="shared" si="29"/>
        <v>95</v>
      </c>
      <c r="B125" s="622"/>
      <c r="C125" s="427" t="s">
        <v>595</v>
      </c>
      <c r="D125" s="429" t="s">
        <v>596</v>
      </c>
      <c r="E125" s="556" t="s">
        <v>606</v>
      </c>
      <c r="F125" s="556"/>
      <c r="G125" s="556"/>
      <c r="H125" s="556"/>
      <c r="I125" s="556" t="s">
        <v>1064</v>
      </c>
      <c r="J125" s="556"/>
      <c r="K125" s="556"/>
      <c r="L125" s="553">
        <f t="shared" si="24"/>
        <v>25</v>
      </c>
      <c r="M125" s="554"/>
      <c r="N125" s="555"/>
      <c r="O125" s="556" t="s">
        <v>586</v>
      </c>
      <c r="P125" s="556"/>
      <c r="Q125" s="556"/>
      <c r="R125" s="556">
        <f t="shared" si="25"/>
        <v>50</v>
      </c>
      <c r="S125" s="556"/>
      <c r="T125" s="556"/>
      <c r="U125" s="556">
        <v>100</v>
      </c>
      <c r="V125" s="556"/>
      <c r="W125" s="556"/>
      <c r="X125" s="556" t="s">
        <v>930</v>
      </c>
      <c r="Y125" s="556"/>
      <c r="Z125" s="556">
        <f t="shared" si="26"/>
        <v>50</v>
      </c>
      <c r="AA125" s="556"/>
      <c r="AB125" s="556"/>
      <c r="AC125" s="553" t="str">
        <f ca="1">IF(D125="~380В",'Исходник '!$O$2,'Исходник '!$Q$2)</f>
        <v>-
-
-</v>
      </c>
      <c r="AD125" s="555"/>
      <c r="AE125" s="556">
        <f t="shared" si="27"/>
        <v>100</v>
      </c>
      <c r="AF125" s="556"/>
      <c r="AG125" s="556"/>
      <c r="AH125" s="556" t="str">
        <f ca="1">IF(D125="~380В",'Исходник '!$O$1,'Исходник '!$Q$1)</f>
        <v>+
+
+</v>
      </c>
      <c r="AI125" s="556"/>
      <c r="AJ125" s="556">
        <v>0.3</v>
      </c>
      <c r="AK125" s="556"/>
      <c r="AL125" s="556"/>
      <c r="AM125" s="556" t="s">
        <v>649</v>
      </c>
      <c r="AN125" s="556"/>
      <c r="AO125" s="556"/>
      <c r="AP125" s="314">
        <v>25</v>
      </c>
      <c r="AQ125" s="102" t="str">
        <f t="shared" si="28"/>
        <v>раздвинь строчку</v>
      </c>
    </row>
    <row r="126" spans="1:43" ht="48.95" customHeight="1">
      <c r="A126" s="622">
        <f t="shared" si="29"/>
        <v>96</v>
      </c>
      <c r="B126" s="622"/>
      <c r="C126" s="427" t="s">
        <v>595</v>
      </c>
      <c r="D126" s="429" t="s">
        <v>596</v>
      </c>
      <c r="E126" s="556" t="s">
        <v>607</v>
      </c>
      <c r="F126" s="556"/>
      <c r="G126" s="556"/>
      <c r="H126" s="556"/>
      <c r="I126" s="556" t="s">
        <v>1064</v>
      </c>
      <c r="J126" s="556"/>
      <c r="K126" s="556"/>
      <c r="L126" s="553">
        <f t="shared" si="24"/>
        <v>25</v>
      </c>
      <c r="M126" s="554"/>
      <c r="N126" s="555"/>
      <c r="O126" s="556" t="s">
        <v>586</v>
      </c>
      <c r="P126" s="556"/>
      <c r="Q126" s="556"/>
      <c r="R126" s="556">
        <f t="shared" si="25"/>
        <v>50</v>
      </c>
      <c r="S126" s="556"/>
      <c r="T126" s="556"/>
      <c r="U126" s="556">
        <v>100</v>
      </c>
      <c r="V126" s="556"/>
      <c r="W126" s="556"/>
      <c r="X126" s="556" t="s">
        <v>930</v>
      </c>
      <c r="Y126" s="556"/>
      <c r="Z126" s="556">
        <f t="shared" si="26"/>
        <v>50</v>
      </c>
      <c r="AA126" s="556"/>
      <c r="AB126" s="556"/>
      <c r="AC126" s="553" t="str">
        <f ca="1">IF(D126="~380В",'Исходник '!$O$2,'Исходник '!$Q$2)</f>
        <v>-
-
-</v>
      </c>
      <c r="AD126" s="555"/>
      <c r="AE126" s="556">
        <f t="shared" si="27"/>
        <v>100</v>
      </c>
      <c r="AF126" s="556"/>
      <c r="AG126" s="556"/>
      <c r="AH126" s="556" t="str">
        <f ca="1">IF(D126="~380В",'Исходник '!$O$1,'Исходник '!$Q$1)</f>
        <v>+
+
+</v>
      </c>
      <c r="AI126" s="556"/>
      <c r="AJ126" s="556">
        <v>0.3</v>
      </c>
      <c r="AK126" s="556"/>
      <c r="AL126" s="556"/>
      <c r="AM126" s="556" t="s">
        <v>600</v>
      </c>
      <c r="AN126" s="556"/>
      <c r="AO126" s="556"/>
      <c r="AP126" s="314">
        <v>25</v>
      </c>
      <c r="AQ126" s="102" t="str">
        <f t="shared" si="28"/>
        <v>раздвинь строчку</v>
      </c>
    </row>
    <row r="127" spans="1:43" ht="48.95" customHeight="1">
      <c r="A127" s="622">
        <f t="shared" si="29"/>
        <v>97</v>
      </c>
      <c r="B127" s="622"/>
      <c r="C127" s="427" t="s">
        <v>595</v>
      </c>
      <c r="D127" s="429" t="s">
        <v>596</v>
      </c>
      <c r="E127" s="556" t="s">
        <v>608</v>
      </c>
      <c r="F127" s="556"/>
      <c r="G127" s="556"/>
      <c r="H127" s="556"/>
      <c r="I127" s="556" t="s">
        <v>1064</v>
      </c>
      <c r="J127" s="556"/>
      <c r="K127" s="556"/>
      <c r="L127" s="553">
        <f t="shared" si="24"/>
        <v>25</v>
      </c>
      <c r="M127" s="554"/>
      <c r="N127" s="555"/>
      <c r="O127" s="556" t="s">
        <v>586</v>
      </c>
      <c r="P127" s="556"/>
      <c r="Q127" s="556"/>
      <c r="R127" s="556">
        <f t="shared" si="25"/>
        <v>50</v>
      </c>
      <c r="S127" s="556"/>
      <c r="T127" s="556"/>
      <c r="U127" s="556">
        <v>100</v>
      </c>
      <c r="V127" s="556"/>
      <c r="W127" s="556"/>
      <c r="X127" s="556" t="s">
        <v>930</v>
      </c>
      <c r="Y127" s="556"/>
      <c r="Z127" s="556">
        <f t="shared" si="26"/>
        <v>50</v>
      </c>
      <c r="AA127" s="556"/>
      <c r="AB127" s="556"/>
      <c r="AC127" s="553" t="str">
        <f ca="1">IF(D127="~380В",'Исходник '!$O$2,'Исходник '!$Q$2)</f>
        <v>-
-
-</v>
      </c>
      <c r="AD127" s="555"/>
      <c r="AE127" s="556">
        <f t="shared" si="27"/>
        <v>100</v>
      </c>
      <c r="AF127" s="556"/>
      <c r="AG127" s="556"/>
      <c r="AH127" s="556" t="str">
        <f ca="1">IF(D127="~380В",'Исходник '!$O$1,'Исходник '!$Q$1)</f>
        <v>+
+
+</v>
      </c>
      <c r="AI127" s="556"/>
      <c r="AJ127" s="556">
        <v>0.3</v>
      </c>
      <c r="AK127" s="556"/>
      <c r="AL127" s="556"/>
      <c r="AM127" s="556" t="s">
        <v>649</v>
      </c>
      <c r="AN127" s="556"/>
      <c r="AO127" s="556"/>
      <c r="AP127" s="314">
        <v>25</v>
      </c>
      <c r="AQ127" s="102" t="str">
        <f t="shared" si="28"/>
        <v>раздвинь строчку</v>
      </c>
    </row>
    <row r="128" spans="1:43" ht="45" customHeight="1">
      <c r="A128" s="622">
        <f t="shared" si="29"/>
        <v>98</v>
      </c>
      <c r="B128" s="622"/>
      <c r="C128" s="427" t="s">
        <v>595</v>
      </c>
      <c r="D128" s="429" t="s">
        <v>596</v>
      </c>
      <c r="E128" s="556" t="s">
        <v>609</v>
      </c>
      <c r="F128" s="556"/>
      <c r="G128" s="556"/>
      <c r="H128" s="556"/>
      <c r="I128" s="556" t="s">
        <v>1064</v>
      </c>
      <c r="J128" s="556"/>
      <c r="K128" s="556"/>
      <c r="L128" s="553">
        <f t="shared" si="24"/>
        <v>25</v>
      </c>
      <c r="M128" s="554"/>
      <c r="N128" s="555"/>
      <c r="O128" s="556" t="s">
        <v>586</v>
      </c>
      <c r="P128" s="556"/>
      <c r="Q128" s="556"/>
      <c r="R128" s="556">
        <f t="shared" si="25"/>
        <v>50</v>
      </c>
      <c r="S128" s="556"/>
      <c r="T128" s="556"/>
      <c r="U128" s="556">
        <v>100</v>
      </c>
      <c r="V128" s="556"/>
      <c r="W128" s="556"/>
      <c r="X128" s="556" t="s">
        <v>930</v>
      </c>
      <c r="Y128" s="556"/>
      <c r="Z128" s="556">
        <f t="shared" si="26"/>
        <v>50</v>
      </c>
      <c r="AA128" s="556"/>
      <c r="AB128" s="556"/>
      <c r="AC128" s="553" t="str">
        <f ca="1">IF(D128="~380В",'Исходник '!$O$2,'Исходник '!$Q$2)</f>
        <v>-
-
-</v>
      </c>
      <c r="AD128" s="555"/>
      <c r="AE128" s="556">
        <f t="shared" si="27"/>
        <v>100</v>
      </c>
      <c r="AF128" s="556"/>
      <c r="AG128" s="556"/>
      <c r="AH128" s="556" t="str">
        <f ca="1">IF(D128="~380В",'Исходник '!$O$1,'Исходник '!$Q$1)</f>
        <v>+
+
+</v>
      </c>
      <c r="AI128" s="556"/>
      <c r="AJ128" s="556">
        <v>0.3</v>
      </c>
      <c r="AK128" s="556"/>
      <c r="AL128" s="556"/>
      <c r="AM128" s="556" t="s">
        <v>627</v>
      </c>
      <c r="AN128" s="556"/>
      <c r="AO128" s="556"/>
      <c r="AP128" s="314">
        <v>25</v>
      </c>
      <c r="AQ128" s="102" t="str">
        <f t="shared" si="28"/>
        <v>раздвинь строчку</v>
      </c>
    </row>
    <row r="129" spans="1:43" ht="51.75" customHeight="1">
      <c r="A129" s="622">
        <f t="shared" si="29"/>
        <v>99</v>
      </c>
      <c r="B129" s="622"/>
      <c r="C129" s="427" t="s">
        <v>595</v>
      </c>
      <c r="D129" s="429" t="s">
        <v>596</v>
      </c>
      <c r="E129" s="556" t="s">
        <v>610</v>
      </c>
      <c r="F129" s="556"/>
      <c r="G129" s="556"/>
      <c r="H129" s="556"/>
      <c r="I129" s="556" t="s">
        <v>1064</v>
      </c>
      <c r="J129" s="556"/>
      <c r="K129" s="556"/>
      <c r="L129" s="553">
        <f t="shared" si="24"/>
        <v>25</v>
      </c>
      <c r="M129" s="554"/>
      <c r="N129" s="555"/>
      <c r="O129" s="556" t="s">
        <v>586</v>
      </c>
      <c r="P129" s="556"/>
      <c r="Q129" s="556"/>
      <c r="R129" s="556">
        <f t="shared" si="25"/>
        <v>50</v>
      </c>
      <c r="S129" s="556"/>
      <c r="T129" s="556"/>
      <c r="U129" s="556">
        <v>100</v>
      </c>
      <c r="V129" s="556"/>
      <c r="W129" s="556"/>
      <c r="X129" s="556" t="s">
        <v>930</v>
      </c>
      <c r="Y129" s="556"/>
      <c r="Z129" s="556">
        <f t="shared" si="26"/>
        <v>50</v>
      </c>
      <c r="AA129" s="556"/>
      <c r="AB129" s="556"/>
      <c r="AC129" s="553" t="str">
        <f ca="1">IF(D129="~380В",'Исходник '!$O$2,'Исходник '!$Q$2)</f>
        <v>-
-
-</v>
      </c>
      <c r="AD129" s="555"/>
      <c r="AE129" s="556">
        <f t="shared" si="27"/>
        <v>100</v>
      </c>
      <c r="AF129" s="556"/>
      <c r="AG129" s="556"/>
      <c r="AH129" s="556" t="str">
        <f ca="1">IF(D129="~380В",'Исходник '!$O$1,'Исходник '!$Q$1)</f>
        <v>+
+
+</v>
      </c>
      <c r="AI129" s="556"/>
      <c r="AJ129" s="556">
        <v>0.3</v>
      </c>
      <c r="AK129" s="556"/>
      <c r="AL129" s="556"/>
      <c r="AM129" s="556" t="s">
        <v>600</v>
      </c>
      <c r="AN129" s="556"/>
      <c r="AO129" s="556"/>
      <c r="AP129" s="314">
        <v>25</v>
      </c>
      <c r="AQ129" s="102" t="str">
        <f t="shared" si="28"/>
        <v>раздвинь строчку</v>
      </c>
    </row>
    <row r="130" spans="1:43" ht="51.75" customHeight="1">
      <c r="A130" s="622">
        <f t="shared" si="29"/>
        <v>100</v>
      </c>
      <c r="B130" s="622"/>
      <c r="C130" s="427" t="s">
        <v>595</v>
      </c>
      <c r="D130" s="429" t="s">
        <v>596</v>
      </c>
      <c r="E130" s="556" t="s">
        <v>611</v>
      </c>
      <c r="F130" s="556"/>
      <c r="G130" s="556"/>
      <c r="H130" s="556"/>
      <c r="I130" s="556" t="s">
        <v>1064</v>
      </c>
      <c r="J130" s="556"/>
      <c r="K130" s="556"/>
      <c r="L130" s="553">
        <f t="shared" si="24"/>
        <v>25</v>
      </c>
      <c r="M130" s="554"/>
      <c r="N130" s="555"/>
      <c r="O130" s="556" t="s">
        <v>586</v>
      </c>
      <c r="P130" s="556"/>
      <c r="Q130" s="556"/>
      <c r="R130" s="556">
        <f t="shared" si="25"/>
        <v>50</v>
      </c>
      <c r="S130" s="556"/>
      <c r="T130" s="556"/>
      <c r="U130" s="556">
        <v>100</v>
      </c>
      <c r="V130" s="556"/>
      <c r="W130" s="556"/>
      <c r="X130" s="556" t="s">
        <v>930</v>
      </c>
      <c r="Y130" s="556"/>
      <c r="Z130" s="556">
        <f t="shared" si="26"/>
        <v>50</v>
      </c>
      <c r="AA130" s="556"/>
      <c r="AB130" s="556"/>
      <c r="AC130" s="553" t="str">
        <f ca="1">IF(D130="~380В",'Исходник '!$O$2,'Исходник '!$Q$2)</f>
        <v>-
-
-</v>
      </c>
      <c r="AD130" s="555"/>
      <c r="AE130" s="556">
        <f t="shared" si="27"/>
        <v>100</v>
      </c>
      <c r="AF130" s="556"/>
      <c r="AG130" s="556"/>
      <c r="AH130" s="556" t="str">
        <f ca="1">IF(D130="~380В",'Исходник '!$O$1,'Исходник '!$Q$1)</f>
        <v>+
+
+</v>
      </c>
      <c r="AI130" s="556"/>
      <c r="AJ130" s="556">
        <v>0.3</v>
      </c>
      <c r="AK130" s="556"/>
      <c r="AL130" s="556"/>
      <c r="AM130" s="556" t="s">
        <v>627</v>
      </c>
      <c r="AN130" s="556"/>
      <c r="AO130" s="556"/>
      <c r="AP130" s="314">
        <v>25</v>
      </c>
      <c r="AQ130" s="102" t="str">
        <f t="shared" si="28"/>
        <v>раздвинь строчку</v>
      </c>
    </row>
    <row r="131" spans="1:43" ht="51.75" customHeight="1">
      <c r="A131" s="622">
        <f t="shared" si="29"/>
        <v>101</v>
      </c>
      <c r="B131" s="622"/>
      <c r="C131" s="427" t="s">
        <v>595</v>
      </c>
      <c r="D131" s="429" t="s">
        <v>596</v>
      </c>
      <c r="E131" s="556" t="s">
        <v>612</v>
      </c>
      <c r="F131" s="556"/>
      <c r="G131" s="556"/>
      <c r="H131" s="556"/>
      <c r="I131" s="556" t="s">
        <v>1064</v>
      </c>
      <c r="J131" s="556"/>
      <c r="K131" s="556"/>
      <c r="L131" s="553">
        <f t="shared" si="24"/>
        <v>25</v>
      </c>
      <c r="M131" s="554"/>
      <c r="N131" s="555"/>
      <c r="O131" s="556" t="s">
        <v>586</v>
      </c>
      <c r="P131" s="556"/>
      <c r="Q131" s="556"/>
      <c r="R131" s="556">
        <f t="shared" si="25"/>
        <v>50</v>
      </c>
      <c r="S131" s="556"/>
      <c r="T131" s="556"/>
      <c r="U131" s="556">
        <v>100</v>
      </c>
      <c r="V131" s="556"/>
      <c r="W131" s="556"/>
      <c r="X131" s="556" t="s">
        <v>930</v>
      </c>
      <c r="Y131" s="556"/>
      <c r="Z131" s="556">
        <f t="shared" si="26"/>
        <v>50</v>
      </c>
      <c r="AA131" s="556"/>
      <c r="AB131" s="556"/>
      <c r="AC131" s="553" t="str">
        <f ca="1">IF(D131="~380В",'Исходник '!$O$2,'Исходник '!$Q$2)</f>
        <v>-
-
-</v>
      </c>
      <c r="AD131" s="555"/>
      <c r="AE131" s="556">
        <f t="shared" si="27"/>
        <v>100</v>
      </c>
      <c r="AF131" s="556"/>
      <c r="AG131" s="556"/>
      <c r="AH131" s="556" t="str">
        <f ca="1">IF(D131="~380В",'Исходник '!$O$1,'Исходник '!$Q$1)</f>
        <v>+
+
+</v>
      </c>
      <c r="AI131" s="556"/>
      <c r="AJ131" s="556">
        <v>0.3</v>
      </c>
      <c r="AK131" s="556"/>
      <c r="AL131" s="556"/>
      <c r="AM131" s="556" t="s">
        <v>649</v>
      </c>
      <c r="AN131" s="556"/>
      <c r="AO131" s="556"/>
      <c r="AP131" s="314">
        <v>25</v>
      </c>
      <c r="AQ131" s="102" t="str">
        <f t="shared" si="28"/>
        <v>раздвинь строчку</v>
      </c>
    </row>
    <row r="132" spans="1:43" ht="51.75" customHeight="1">
      <c r="A132" s="622">
        <f t="shared" si="29"/>
        <v>102</v>
      </c>
      <c r="B132" s="622"/>
      <c r="C132" s="427" t="s">
        <v>595</v>
      </c>
      <c r="D132" s="429" t="s">
        <v>596</v>
      </c>
      <c r="E132" s="556" t="s">
        <v>613</v>
      </c>
      <c r="F132" s="556"/>
      <c r="G132" s="556"/>
      <c r="H132" s="556"/>
      <c r="I132" s="556" t="s">
        <v>1064</v>
      </c>
      <c r="J132" s="556"/>
      <c r="K132" s="556"/>
      <c r="L132" s="553">
        <f t="shared" si="24"/>
        <v>25</v>
      </c>
      <c r="M132" s="554"/>
      <c r="N132" s="555"/>
      <c r="O132" s="556" t="s">
        <v>586</v>
      </c>
      <c r="P132" s="556"/>
      <c r="Q132" s="556"/>
      <c r="R132" s="556">
        <f t="shared" si="25"/>
        <v>50</v>
      </c>
      <c r="S132" s="556"/>
      <c r="T132" s="556"/>
      <c r="U132" s="556">
        <v>100</v>
      </c>
      <c r="V132" s="556"/>
      <c r="W132" s="556"/>
      <c r="X132" s="556" t="s">
        <v>930</v>
      </c>
      <c r="Y132" s="556"/>
      <c r="Z132" s="556">
        <f t="shared" si="26"/>
        <v>50</v>
      </c>
      <c r="AA132" s="556"/>
      <c r="AB132" s="556"/>
      <c r="AC132" s="553" t="str">
        <f ca="1">IF(D132="~380В",'Исходник '!$O$2,'Исходник '!$Q$2)</f>
        <v>-
-
-</v>
      </c>
      <c r="AD132" s="555"/>
      <c r="AE132" s="556">
        <f t="shared" si="27"/>
        <v>100</v>
      </c>
      <c r="AF132" s="556"/>
      <c r="AG132" s="556"/>
      <c r="AH132" s="556" t="str">
        <f ca="1">IF(D132="~380В",'Исходник '!$O$1,'Исходник '!$Q$1)</f>
        <v>+
+
+</v>
      </c>
      <c r="AI132" s="556"/>
      <c r="AJ132" s="556">
        <v>0.3</v>
      </c>
      <c r="AK132" s="556"/>
      <c r="AL132" s="556"/>
      <c r="AM132" s="556" t="s">
        <v>627</v>
      </c>
      <c r="AN132" s="556"/>
      <c r="AO132" s="556"/>
      <c r="AP132" s="314">
        <v>25</v>
      </c>
      <c r="AQ132" s="102" t="str">
        <f t="shared" si="28"/>
        <v>раздвинь строчку</v>
      </c>
    </row>
    <row r="133" spans="1:43" ht="51.75" customHeight="1">
      <c r="A133" s="622">
        <f t="shared" si="29"/>
        <v>103</v>
      </c>
      <c r="B133" s="622"/>
      <c r="C133" s="427" t="s">
        <v>595</v>
      </c>
      <c r="D133" s="429" t="s">
        <v>596</v>
      </c>
      <c r="E133" s="556" t="s">
        <v>614</v>
      </c>
      <c r="F133" s="556"/>
      <c r="G133" s="556"/>
      <c r="H133" s="556"/>
      <c r="I133" s="556" t="s">
        <v>1064</v>
      </c>
      <c r="J133" s="556"/>
      <c r="K133" s="556"/>
      <c r="L133" s="553">
        <f t="shared" si="24"/>
        <v>25</v>
      </c>
      <c r="M133" s="554"/>
      <c r="N133" s="555"/>
      <c r="O133" s="556" t="s">
        <v>586</v>
      </c>
      <c r="P133" s="556"/>
      <c r="Q133" s="556"/>
      <c r="R133" s="556">
        <f t="shared" si="25"/>
        <v>50</v>
      </c>
      <c r="S133" s="556"/>
      <c r="T133" s="556"/>
      <c r="U133" s="556">
        <v>100</v>
      </c>
      <c r="V133" s="556"/>
      <c r="W133" s="556"/>
      <c r="X133" s="556" t="s">
        <v>930</v>
      </c>
      <c r="Y133" s="556"/>
      <c r="Z133" s="556">
        <f t="shared" si="26"/>
        <v>50</v>
      </c>
      <c r="AA133" s="556"/>
      <c r="AB133" s="556"/>
      <c r="AC133" s="553" t="str">
        <f ca="1">IF(D133="~380В",'Исходник '!$O$2,'Исходник '!$Q$2)</f>
        <v>-
-
-</v>
      </c>
      <c r="AD133" s="555"/>
      <c r="AE133" s="556">
        <f t="shared" si="27"/>
        <v>100</v>
      </c>
      <c r="AF133" s="556"/>
      <c r="AG133" s="556"/>
      <c r="AH133" s="556" t="str">
        <f ca="1">IF(D133="~380В",'Исходник '!$O$1,'Исходник '!$Q$1)</f>
        <v>+
+
+</v>
      </c>
      <c r="AI133" s="556"/>
      <c r="AJ133" s="556">
        <v>0.3</v>
      </c>
      <c r="AK133" s="556"/>
      <c r="AL133" s="556"/>
      <c r="AM133" s="556" t="s">
        <v>649</v>
      </c>
      <c r="AN133" s="556"/>
      <c r="AO133" s="556"/>
      <c r="AP133" s="314">
        <v>25</v>
      </c>
      <c r="AQ133" s="102" t="str">
        <f t="shared" si="28"/>
        <v>раздвинь строчку</v>
      </c>
    </row>
    <row r="134" spans="1:43" ht="51.75" customHeight="1">
      <c r="A134" s="622">
        <f t="shared" si="29"/>
        <v>104</v>
      </c>
      <c r="B134" s="622"/>
      <c r="C134" s="427" t="s">
        <v>595</v>
      </c>
      <c r="D134" s="429" t="s">
        <v>596</v>
      </c>
      <c r="E134" s="556" t="s">
        <v>615</v>
      </c>
      <c r="F134" s="556"/>
      <c r="G134" s="556"/>
      <c r="H134" s="556"/>
      <c r="I134" s="556" t="s">
        <v>1064</v>
      </c>
      <c r="J134" s="556"/>
      <c r="K134" s="556"/>
      <c r="L134" s="553">
        <f t="shared" si="24"/>
        <v>25</v>
      </c>
      <c r="M134" s="554"/>
      <c r="N134" s="555"/>
      <c r="O134" s="556" t="s">
        <v>586</v>
      </c>
      <c r="P134" s="556"/>
      <c r="Q134" s="556"/>
      <c r="R134" s="556">
        <f t="shared" si="25"/>
        <v>50</v>
      </c>
      <c r="S134" s="556"/>
      <c r="T134" s="556"/>
      <c r="U134" s="556">
        <v>100</v>
      </c>
      <c r="V134" s="556"/>
      <c r="W134" s="556"/>
      <c r="X134" s="556" t="s">
        <v>930</v>
      </c>
      <c r="Y134" s="556"/>
      <c r="Z134" s="556">
        <f t="shared" si="26"/>
        <v>50</v>
      </c>
      <c r="AA134" s="556"/>
      <c r="AB134" s="556"/>
      <c r="AC134" s="553" t="str">
        <f ca="1">IF(D134="~380В",'Исходник '!$O$2,'Исходник '!$Q$2)</f>
        <v>-
-
-</v>
      </c>
      <c r="AD134" s="555"/>
      <c r="AE134" s="556">
        <f t="shared" si="27"/>
        <v>100</v>
      </c>
      <c r="AF134" s="556"/>
      <c r="AG134" s="556"/>
      <c r="AH134" s="556" t="str">
        <f ca="1">IF(D134="~380В",'Исходник '!$O$1,'Исходник '!$Q$1)</f>
        <v>+
+
+</v>
      </c>
      <c r="AI134" s="556"/>
      <c r="AJ134" s="556">
        <v>0.3</v>
      </c>
      <c r="AK134" s="556"/>
      <c r="AL134" s="556"/>
      <c r="AM134" s="556" t="s">
        <v>602</v>
      </c>
      <c r="AN134" s="556"/>
      <c r="AO134" s="556"/>
      <c r="AP134" s="314">
        <v>25</v>
      </c>
      <c r="AQ134" s="102" t="str">
        <f t="shared" si="28"/>
        <v>раздвинь строчку</v>
      </c>
    </row>
    <row r="135" spans="1:43" ht="51.75" customHeight="1">
      <c r="A135" s="622">
        <f t="shared" si="29"/>
        <v>105</v>
      </c>
      <c r="B135" s="622"/>
      <c r="C135" s="427" t="s">
        <v>595</v>
      </c>
      <c r="D135" s="429" t="s">
        <v>596</v>
      </c>
      <c r="E135" s="556" t="s">
        <v>616</v>
      </c>
      <c r="F135" s="556"/>
      <c r="G135" s="556"/>
      <c r="H135" s="556"/>
      <c r="I135" s="556" t="s">
        <v>1064</v>
      </c>
      <c r="J135" s="556"/>
      <c r="K135" s="556"/>
      <c r="L135" s="553">
        <f t="shared" si="24"/>
        <v>25</v>
      </c>
      <c r="M135" s="554"/>
      <c r="N135" s="555"/>
      <c r="O135" s="556" t="s">
        <v>586</v>
      </c>
      <c r="P135" s="556"/>
      <c r="Q135" s="556"/>
      <c r="R135" s="556">
        <f t="shared" si="25"/>
        <v>50</v>
      </c>
      <c r="S135" s="556"/>
      <c r="T135" s="556"/>
      <c r="U135" s="556">
        <v>100</v>
      </c>
      <c r="V135" s="556"/>
      <c r="W135" s="556"/>
      <c r="X135" s="556" t="s">
        <v>930</v>
      </c>
      <c r="Y135" s="556"/>
      <c r="Z135" s="556">
        <f t="shared" si="26"/>
        <v>50</v>
      </c>
      <c r="AA135" s="556"/>
      <c r="AB135" s="556"/>
      <c r="AC135" s="553" t="str">
        <f ca="1">IF(D135="~380В",'Исходник '!$O$2,'Исходник '!$Q$2)</f>
        <v>-
-
-</v>
      </c>
      <c r="AD135" s="555"/>
      <c r="AE135" s="556">
        <f t="shared" si="27"/>
        <v>100</v>
      </c>
      <c r="AF135" s="556"/>
      <c r="AG135" s="556"/>
      <c r="AH135" s="556" t="str">
        <f ca="1">IF(D135="~380В",'Исходник '!$O$1,'Исходник '!$Q$1)</f>
        <v>+
+
+</v>
      </c>
      <c r="AI135" s="556"/>
      <c r="AJ135" s="556">
        <v>0.3</v>
      </c>
      <c r="AK135" s="556"/>
      <c r="AL135" s="556"/>
      <c r="AM135" s="556" t="s">
        <v>627</v>
      </c>
      <c r="AN135" s="556"/>
      <c r="AO135" s="556"/>
      <c r="AP135" s="314">
        <v>25</v>
      </c>
      <c r="AQ135" s="102" t="str">
        <f t="shared" si="28"/>
        <v>раздвинь строчку</v>
      </c>
    </row>
    <row r="136" spans="1:43" ht="51.75" customHeight="1">
      <c r="A136" s="622">
        <f t="shared" si="29"/>
        <v>106</v>
      </c>
      <c r="B136" s="622"/>
      <c r="C136" s="427" t="s">
        <v>595</v>
      </c>
      <c r="D136" s="429" t="s">
        <v>596</v>
      </c>
      <c r="E136" s="556" t="s">
        <v>617</v>
      </c>
      <c r="F136" s="556"/>
      <c r="G136" s="556"/>
      <c r="H136" s="556"/>
      <c r="I136" s="556" t="s">
        <v>1064</v>
      </c>
      <c r="J136" s="556"/>
      <c r="K136" s="556"/>
      <c r="L136" s="553">
        <f t="shared" si="24"/>
        <v>25</v>
      </c>
      <c r="M136" s="554"/>
      <c r="N136" s="555"/>
      <c r="O136" s="556" t="s">
        <v>586</v>
      </c>
      <c r="P136" s="556"/>
      <c r="Q136" s="556"/>
      <c r="R136" s="556">
        <f t="shared" si="25"/>
        <v>50</v>
      </c>
      <c r="S136" s="556"/>
      <c r="T136" s="556"/>
      <c r="U136" s="556">
        <v>100</v>
      </c>
      <c r="V136" s="556"/>
      <c r="W136" s="556"/>
      <c r="X136" s="556" t="s">
        <v>930</v>
      </c>
      <c r="Y136" s="556"/>
      <c r="Z136" s="556">
        <f t="shared" si="26"/>
        <v>50</v>
      </c>
      <c r="AA136" s="556"/>
      <c r="AB136" s="556"/>
      <c r="AC136" s="553" t="str">
        <f ca="1">IF(D136="~380В",'Исходник '!$O$2,'Исходник '!$Q$2)</f>
        <v>-
-
-</v>
      </c>
      <c r="AD136" s="555"/>
      <c r="AE136" s="556">
        <f t="shared" si="27"/>
        <v>100</v>
      </c>
      <c r="AF136" s="556"/>
      <c r="AG136" s="556"/>
      <c r="AH136" s="556" t="str">
        <f ca="1">IF(D136="~380В",'Исходник '!$O$1,'Исходник '!$Q$1)</f>
        <v>+
+
+</v>
      </c>
      <c r="AI136" s="556"/>
      <c r="AJ136" s="556">
        <v>0.3</v>
      </c>
      <c r="AK136" s="556"/>
      <c r="AL136" s="556"/>
      <c r="AM136" s="556" t="s">
        <v>649</v>
      </c>
      <c r="AN136" s="556"/>
      <c r="AO136" s="556"/>
      <c r="AP136" s="314">
        <v>25</v>
      </c>
      <c r="AQ136" s="102" t="str">
        <f t="shared" si="28"/>
        <v>раздвинь строчку</v>
      </c>
    </row>
    <row r="137" spans="1:43" ht="47.25" customHeight="1">
      <c r="A137" s="622">
        <f t="shared" si="29"/>
        <v>107</v>
      </c>
      <c r="B137" s="622"/>
      <c r="C137" s="427" t="s">
        <v>595</v>
      </c>
      <c r="D137" s="429" t="s">
        <v>596</v>
      </c>
      <c r="E137" s="556" t="s">
        <v>618</v>
      </c>
      <c r="F137" s="556"/>
      <c r="G137" s="556"/>
      <c r="H137" s="556"/>
      <c r="I137" s="556" t="s">
        <v>1064</v>
      </c>
      <c r="J137" s="556"/>
      <c r="K137" s="556"/>
      <c r="L137" s="553">
        <f t="shared" si="24"/>
        <v>25</v>
      </c>
      <c r="M137" s="554"/>
      <c r="N137" s="555"/>
      <c r="O137" s="556" t="s">
        <v>586</v>
      </c>
      <c r="P137" s="556"/>
      <c r="Q137" s="556"/>
      <c r="R137" s="556">
        <f t="shared" si="25"/>
        <v>50</v>
      </c>
      <c r="S137" s="556"/>
      <c r="T137" s="556"/>
      <c r="U137" s="556">
        <v>100</v>
      </c>
      <c r="V137" s="556"/>
      <c r="W137" s="556"/>
      <c r="X137" s="556" t="s">
        <v>930</v>
      </c>
      <c r="Y137" s="556"/>
      <c r="Z137" s="556">
        <f t="shared" si="26"/>
        <v>50</v>
      </c>
      <c r="AA137" s="556"/>
      <c r="AB137" s="556"/>
      <c r="AC137" s="553" t="str">
        <f ca="1">IF(D137="~380В",'Исходник '!$O$2,'Исходник '!$Q$2)</f>
        <v>-
-
-</v>
      </c>
      <c r="AD137" s="555"/>
      <c r="AE137" s="556">
        <f t="shared" si="27"/>
        <v>100</v>
      </c>
      <c r="AF137" s="556"/>
      <c r="AG137" s="556"/>
      <c r="AH137" s="556" t="str">
        <f ca="1">IF(D137="~380В",'Исходник '!$O$1,'Исходник '!$Q$1)</f>
        <v>+
+
+</v>
      </c>
      <c r="AI137" s="556"/>
      <c r="AJ137" s="556">
        <v>0.3</v>
      </c>
      <c r="AK137" s="556"/>
      <c r="AL137" s="556"/>
      <c r="AM137" s="556" t="s">
        <v>602</v>
      </c>
      <c r="AN137" s="556"/>
      <c r="AO137" s="556"/>
      <c r="AP137" s="314">
        <v>25</v>
      </c>
      <c r="AQ137" s="102" t="str">
        <f t="shared" si="28"/>
        <v>раздвинь строчку</v>
      </c>
    </row>
    <row r="138" spans="1:43" ht="47.25" customHeight="1">
      <c r="A138" s="622">
        <f t="shared" si="29"/>
        <v>108</v>
      </c>
      <c r="B138" s="622"/>
      <c r="C138" s="427" t="s">
        <v>595</v>
      </c>
      <c r="D138" s="429" t="s">
        <v>596</v>
      </c>
      <c r="E138" s="556" t="s">
        <v>619</v>
      </c>
      <c r="F138" s="556"/>
      <c r="G138" s="556"/>
      <c r="H138" s="556"/>
      <c r="I138" s="556" t="s">
        <v>1064</v>
      </c>
      <c r="J138" s="556"/>
      <c r="K138" s="556"/>
      <c r="L138" s="553">
        <f t="shared" si="24"/>
        <v>25</v>
      </c>
      <c r="M138" s="554"/>
      <c r="N138" s="555"/>
      <c r="O138" s="556" t="s">
        <v>586</v>
      </c>
      <c r="P138" s="556"/>
      <c r="Q138" s="556"/>
      <c r="R138" s="556">
        <f t="shared" si="25"/>
        <v>50</v>
      </c>
      <c r="S138" s="556"/>
      <c r="T138" s="556"/>
      <c r="U138" s="556">
        <v>100</v>
      </c>
      <c r="V138" s="556"/>
      <c r="W138" s="556"/>
      <c r="X138" s="556" t="s">
        <v>930</v>
      </c>
      <c r="Y138" s="556"/>
      <c r="Z138" s="556">
        <f t="shared" si="26"/>
        <v>50</v>
      </c>
      <c r="AA138" s="556"/>
      <c r="AB138" s="556"/>
      <c r="AC138" s="553" t="str">
        <f ca="1">IF(D138="~380В",'Исходник '!$O$2,'Исходник '!$Q$2)</f>
        <v>-
-
-</v>
      </c>
      <c r="AD138" s="555"/>
      <c r="AE138" s="556">
        <f t="shared" si="27"/>
        <v>100</v>
      </c>
      <c r="AF138" s="556"/>
      <c r="AG138" s="556"/>
      <c r="AH138" s="556" t="str">
        <f ca="1">IF(D138="~380В",'Исходник '!$O$1,'Исходник '!$Q$1)</f>
        <v>+
+
+</v>
      </c>
      <c r="AI138" s="556"/>
      <c r="AJ138" s="556">
        <v>0.3</v>
      </c>
      <c r="AK138" s="556"/>
      <c r="AL138" s="556"/>
      <c r="AM138" s="556" t="s">
        <v>627</v>
      </c>
      <c r="AN138" s="556"/>
      <c r="AO138" s="556"/>
      <c r="AP138" s="314">
        <v>25</v>
      </c>
      <c r="AQ138" s="102" t="str">
        <f t="shared" si="28"/>
        <v>раздвинь строчку</v>
      </c>
    </row>
    <row r="139" spans="1:43" ht="51.75" customHeight="1">
      <c r="A139" s="622">
        <f t="shared" si="29"/>
        <v>109</v>
      </c>
      <c r="B139" s="622"/>
      <c r="C139" s="427" t="s">
        <v>595</v>
      </c>
      <c r="D139" s="429" t="s">
        <v>596</v>
      </c>
      <c r="E139" s="556" t="s">
        <v>620</v>
      </c>
      <c r="F139" s="556"/>
      <c r="G139" s="556"/>
      <c r="H139" s="556"/>
      <c r="I139" s="556" t="s">
        <v>1064</v>
      </c>
      <c r="J139" s="556"/>
      <c r="K139" s="556"/>
      <c r="L139" s="553">
        <f t="shared" si="24"/>
        <v>25</v>
      </c>
      <c r="M139" s="554"/>
      <c r="N139" s="555"/>
      <c r="O139" s="556" t="s">
        <v>586</v>
      </c>
      <c r="P139" s="556"/>
      <c r="Q139" s="556"/>
      <c r="R139" s="556">
        <f t="shared" si="25"/>
        <v>50</v>
      </c>
      <c r="S139" s="556"/>
      <c r="T139" s="556"/>
      <c r="U139" s="556">
        <v>100</v>
      </c>
      <c r="V139" s="556"/>
      <c r="W139" s="556"/>
      <c r="X139" s="556" t="s">
        <v>930</v>
      </c>
      <c r="Y139" s="556"/>
      <c r="Z139" s="556">
        <f t="shared" si="26"/>
        <v>50</v>
      </c>
      <c r="AA139" s="556"/>
      <c r="AB139" s="556"/>
      <c r="AC139" s="553" t="str">
        <f ca="1">IF(D139="~380В",'Исходник '!$O$2,'Исходник '!$Q$2)</f>
        <v>-
-
-</v>
      </c>
      <c r="AD139" s="555"/>
      <c r="AE139" s="556">
        <f t="shared" si="27"/>
        <v>100</v>
      </c>
      <c r="AF139" s="556"/>
      <c r="AG139" s="556"/>
      <c r="AH139" s="556" t="str">
        <f ca="1">IF(D139="~380В",'Исходник '!$O$1,'Исходник '!$Q$1)</f>
        <v>+
+
+</v>
      </c>
      <c r="AI139" s="556"/>
      <c r="AJ139" s="556">
        <v>0.3</v>
      </c>
      <c r="AK139" s="556"/>
      <c r="AL139" s="556"/>
      <c r="AM139" s="556" t="s">
        <v>602</v>
      </c>
      <c r="AN139" s="556"/>
      <c r="AO139" s="556"/>
      <c r="AP139" s="314">
        <v>25</v>
      </c>
      <c r="AQ139" s="102" t="str">
        <f t="shared" si="28"/>
        <v>раздвинь строчку</v>
      </c>
    </row>
    <row r="140" spans="1:43" ht="51.75" customHeight="1">
      <c r="A140" s="622">
        <f t="shared" si="29"/>
        <v>110</v>
      </c>
      <c r="B140" s="622"/>
      <c r="C140" s="427" t="s">
        <v>595</v>
      </c>
      <c r="D140" s="429" t="s">
        <v>596</v>
      </c>
      <c r="E140" s="556" t="s">
        <v>621</v>
      </c>
      <c r="F140" s="556"/>
      <c r="G140" s="556"/>
      <c r="H140" s="556"/>
      <c r="I140" s="556" t="s">
        <v>1064</v>
      </c>
      <c r="J140" s="556"/>
      <c r="K140" s="556"/>
      <c r="L140" s="553">
        <f t="shared" si="24"/>
        <v>25</v>
      </c>
      <c r="M140" s="554"/>
      <c r="N140" s="555"/>
      <c r="O140" s="556" t="s">
        <v>586</v>
      </c>
      <c r="P140" s="556"/>
      <c r="Q140" s="556"/>
      <c r="R140" s="556">
        <f t="shared" si="25"/>
        <v>50</v>
      </c>
      <c r="S140" s="556"/>
      <c r="T140" s="556"/>
      <c r="U140" s="556">
        <v>100</v>
      </c>
      <c r="V140" s="556"/>
      <c r="W140" s="556"/>
      <c r="X140" s="556" t="s">
        <v>930</v>
      </c>
      <c r="Y140" s="556"/>
      <c r="Z140" s="556">
        <f t="shared" si="26"/>
        <v>50</v>
      </c>
      <c r="AA140" s="556"/>
      <c r="AB140" s="556"/>
      <c r="AC140" s="553" t="str">
        <f ca="1">IF(D140="~380В",'Исходник '!$O$2,'Исходник '!$Q$2)</f>
        <v>-
-
-</v>
      </c>
      <c r="AD140" s="555"/>
      <c r="AE140" s="556">
        <f t="shared" si="27"/>
        <v>100</v>
      </c>
      <c r="AF140" s="556"/>
      <c r="AG140" s="556"/>
      <c r="AH140" s="556" t="str">
        <f ca="1">IF(D140="~380В",'Исходник '!$O$1,'Исходник '!$Q$1)</f>
        <v>+
+
+</v>
      </c>
      <c r="AI140" s="556"/>
      <c r="AJ140" s="556">
        <v>0.3</v>
      </c>
      <c r="AK140" s="556"/>
      <c r="AL140" s="556"/>
      <c r="AM140" s="556" t="s">
        <v>600</v>
      </c>
      <c r="AN140" s="556"/>
      <c r="AO140" s="556"/>
      <c r="AP140" s="314">
        <v>25</v>
      </c>
      <c r="AQ140" s="102" t="str">
        <f t="shared" si="28"/>
        <v>раздвинь строчку</v>
      </c>
    </row>
    <row r="141" spans="1:43" ht="51.75" customHeight="1">
      <c r="A141" s="622">
        <f t="shared" si="29"/>
        <v>111</v>
      </c>
      <c r="B141" s="622"/>
      <c r="C141" s="427" t="s">
        <v>595</v>
      </c>
      <c r="D141" s="429" t="s">
        <v>596</v>
      </c>
      <c r="E141" s="556" t="s">
        <v>628</v>
      </c>
      <c r="F141" s="556"/>
      <c r="G141" s="556"/>
      <c r="H141" s="556"/>
      <c r="I141" s="556" t="s">
        <v>1064</v>
      </c>
      <c r="J141" s="556"/>
      <c r="K141" s="556"/>
      <c r="L141" s="553">
        <f t="shared" si="24"/>
        <v>25</v>
      </c>
      <c r="M141" s="554"/>
      <c r="N141" s="555"/>
      <c r="O141" s="556" t="s">
        <v>586</v>
      </c>
      <c r="P141" s="556"/>
      <c r="Q141" s="556"/>
      <c r="R141" s="556">
        <f t="shared" si="25"/>
        <v>50</v>
      </c>
      <c r="S141" s="556"/>
      <c r="T141" s="556"/>
      <c r="U141" s="556">
        <v>100</v>
      </c>
      <c r="V141" s="556"/>
      <c r="W141" s="556"/>
      <c r="X141" s="556" t="s">
        <v>930</v>
      </c>
      <c r="Y141" s="556"/>
      <c r="Z141" s="556">
        <f t="shared" si="26"/>
        <v>50</v>
      </c>
      <c r="AA141" s="556"/>
      <c r="AB141" s="556"/>
      <c r="AC141" s="553" t="str">
        <f ca="1">IF(D141="~380В",'Исходник '!$O$2,'Исходник '!$Q$2)</f>
        <v>-
-
-</v>
      </c>
      <c r="AD141" s="555"/>
      <c r="AE141" s="556">
        <f t="shared" si="27"/>
        <v>100</v>
      </c>
      <c r="AF141" s="556"/>
      <c r="AG141" s="556"/>
      <c r="AH141" s="556" t="str">
        <f ca="1">IF(D141="~380В",'Исходник '!$O$1,'Исходник '!$Q$1)</f>
        <v>+
+
+</v>
      </c>
      <c r="AI141" s="556"/>
      <c r="AJ141" s="556">
        <v>0.3</v>
      </c>
      <c r="AK141" s="556"/>
      <c r="AL141" s="556"/>
      <c r="AM141" s="556" t="s">
        <v>649</v>
      </c>
      <c r="AN141" s="556"/>
      <c r="AO141" s="556"/>
      <c r="AP141" s="314">
        <v>25</v>
      </c>
      <c r="AQ141" s="102" t="str">
        <f t="shared" si="28"/>
        <v>раздвинь строчку</v>
      </c>
    </row>
    <row r="142" spans="1:43" ht="51.75" customHeight="1">
      <c r="A142" s="622">
        <f t="shared" si="29"/>
        <v>112</v>
      </c>
      <c r="B142" s="622"/>
      <c r="C142" s="427" t="s">
        <v>595</v>
      </c>
      <c r="D142" s="429" t="s">
        <v>596</v>
      </c>
      <c r="E142" s="556" t="s">
        <v>629</v>
      </c>
      <c r="F142" s="556"/>
      <c r="G142" s="556"/>
      <c r="H142" s="556"/>
      <c r="I142" s="556" t="s">
        <v>1064</v>
      </c>
      <c r="J142" s="556"/>
      <c r="K142" s="556"/>
      <c r="L142" s="553">
        <f t="shared" si="24"/>
        <v>25</v>
      </c>
      <c r="M142" s="554"/>
      <c r="N142" s="555"/>
      <c r="O142" s="556" t="s">
        <v>586</v>
      </c>
      <c r="P142" s="556"/>
      <c r="Q142" s="556"/>
      <c r="R142" s="556">
        <f t="shared" si="25"/>
        <v>50</v>
      </c>
      <c r="S142" s="556"/>
      <c r="T142" s="556"/>
      <c r="U142" s="556">
        <v>100</v>
      </c>
      <c r="V142" s="556"/>
      <c r="W142" s="556"/>
      <c r="X142" s="556" t="s">
        <v>930</v>
      </c>
      <c r="Y142" s="556"/>
      <c r="Z142" s="556">
        <f t="shared" si="26"/>
        <v>50</v>
      </c>
      <c r="AA142" s="556"/>
      <c r="AB142" s="556"/>
      <c r="AC142" s="553" t="str">
        <f ca="1">IF(D142="~380В",'Исходник '!$O$2,'Исходник '!$Q$2)</f>
        <v>-
-
-</v>
      </c>
      <c r="AD142" s="555"/>
      <c r="AE142" s="556">
        <f t="shared" si="27"/>
        <v>100</v>
      </c>
      <c r="AF142" s="556"/>
      <c r="AG142" s="556"/>
      <c r="AH142" s="556" t="str">
        <f ca="1">IF(D142="~380В",'Исходник '!$O$1,'Исходник '!$Q$1)</f>
        <v>+
+
+</v>
      </c>
      <c r="AI142" s="556"/>
      <c r="AJ142" s="556">
        <v>0.3</v>
      </c>
      <c r="AK142" s="556"/>
      <c r="AL142" s="556"/>
      <c r="AM142" s="556" t="s">
        <v>627</v>
      </c>
      <c r="AN142" s="556"/>
      <c r="AO142" s="556"/>
      <c r="AP142" s="314">
        <v>25</v>
      </c>
      <c r="AQ142" s="102" t="str">
        <f t="shared" si="28"/>
        <v>раздвинь строчку</v>
      </c>
    </row>
    <row r="143" spans="1:43" ht="51.75" customHeight="1">
      <c r="A143" s="622">
        <f t="shared" si="29"/>
        <v>113</v>
      </c>
      <c r="B143" s="622"/>
      <c r="C143" s="427" t="s">
        <v>595</v>
      </c>
      <c r="D143" s="429" t="s">
        <v>596</v>
      </c>
      <c r="E143" s="556" t="s">
        <v>630</v>
      </c>
      <c r="F143" s="556"/>
      <c r="G143" s="556"/>
      <c r="H143" s="556"/>
      <c r="I143" s="556" t="s">
        <v>1064</v>
      </c>
      <c r="J143" s="556"/>
      <c r="K143" s="556"/>
      <c r="L143" s="553">
        <f t="shared" si="24"/>
        <v>25</v>
      </c>
      <c r="M143" s="554"/>
      <c r="N143" s="555"/>
      <c r="O143" s="556" t="s">
        <v>586</v>
      </c>
      <c r="P143" s="556"/>
      <c r="Q143" s="556"/>
      <c r="R143" s="556">
        <f t="shared" si="25"/>
        <v>50</v>
      </c>
      <c r="S143" s="556"/>
      <c r="T143" s="556"/>
      <c r="U143" s="556">
        <v>100</v>
      </c>
      <c r="V143" s="556"/>
      <c r="W143" s="556"/>
      <c r="X143" s="556" t="s">
        <v>930</v>
      </c>
      <c r="Y143" s="556"/>
      <c r="Z143" s="556">
        <f t="shared" si="26"/>
        <v>50</v>
      </c>
      <c r="AA143" s="556"/>
      <c r="AB143" s="556"/>
      <c r="AC143" s="553" t="str">
        <f ca="1">IF(D143="~380В",'Исходник '!$O$2,'Исходник '!$Q$2)</f>
        <v>-
-
-</v>
      </c>
      <c r="AD143" s="555"/>
      <c r="AE143" s="556">
        <f t="shared" si="27"/>
        <v>100</v>
      </c>
      <c r="AF143" s="556"/>
      <c r="AG143" s="556"/>
      <c r="AH143" s="556" t="str">
        <f ca="1">IF(D143="~380В",'Исходник '!$O$1,'Исходник '!$Q$1)</f>
        <v>+
+
+</v>
      </c>
      <c r="AI143" s="556"/>
      <c r="AJ143" s="556">
        <v>0.3</v>
      </c>
      <c r="AK143" s="556"/>
      <c r="AL143" s="556"/>
      <c r="AM143" s="556" t="s">
        <v>602</v>
      </c>
      <c r="AN143" s="556"/>
      <c r="AO143" s="556"/>
      <c r="AP143" s="314">
        <v>25</v>
      </c>
      <c r="AQ143" s="102" t="str">
        <f t="shared" si="28"/>
        <v>раздвинь строчку</v>
      </c>
    </row>
    <row r="144" spans="1:43" ht="51.75" customHeight="1">
      <c r="A144" s="622">
        <f t="shared" si="29"/>
        <v>114</v>
      </c>
      <c r="B144" s="622"/>
      <c r="C144" s="427" t="s">
        <v>595</v>
      </c>
      <c r="D144" s="429" t="s">
        <v>596</v>
      </c>
      <c r="E144" s="556" t="s">
        <v>631</v>
      </c>
      <c r="F144" s="556"/>
      <c r="G144" s="556"/>
      <c r="H144" s="556"/>
      <c r="I144" s="556" t="s">
        <v>1064</v>
      </c>
      <c r="J144" s="556"/>
      <c r="K144" s="556"/>
      <c r="L144" s="553">
        <f t="shared" si="24"/>
        <v>25</v>
      </c>
      <c r="M144" s="554"/>
      <c r="N144" s="555"/>
      <c r="O144" s="556" t="s">
        <v>586</v>
      </c>
      <c r="P144" s="556"/>
      <c r="Q144" s="556"/>
      <c r="R144" s="556">
        <f t="shared" si="25"/>
        <v>50</v>
      </c>
      <c r="S144" s="556"/>
      <c r="T144" s="556"/>
      <c r="U144" s="556">
        <v>100</v>
      </c>
      <c r="V144" s="556"/>
      <c r="W144" s="556"/>
      <c r="X144" s="556" t="s">
        <v>930</v>
      </c>
      <c r="Y144" s="556"/>
      <c r="Z144" s="556">
        <f t="shared" si="26"/>
        <v>50</v>
      </c>
      <c r="AA144" s="556"/>
      <c r="AB144" s="556"/>
      <c r="AC144" s="553" t="str">
        <f ca="1">IF(D144="~380В",'Исходник '!$O$2,'Исходник '!$Q$2)</f>
        <v>-
-
-</v>
      </c>
      <c r="AD144" s="555"/>
      <c r="AE144" s="556">
        <f t="shared" si="27"/>
        <v>100</v>
      </c>
      <c r="AF144" s="556"/>
      <c r="AG144" s="556"/>
      <c r="AH144" s="556" t="str">
        <f ca="1">IF(D144="~380В",'Исходник '!$O$1,'Исходник '!$Q$1)</f>
        <v>+
+
+</v>
      </c>
      <c r="AI144" s="556"/>
      <c r="AJ144" s="556">
        <v>0.3</v>
      </c>
      <c r="AK144" s="556"/>
      <c r="AL144" s="556"/>
      <c r="AM144" s="556" t="s">
        <v>602</v>
      </c>
      <c r="AN144" s="556"/>
      <c r="AO144" s="556"/>
      <c r="AP144" s="314">
        <v>25</v>
      </c>
      <c r="AQ144" s="102" t="str">
        <f t="shared" si="28"/>
        <v>раздвинь строчку</v>
      </c>
    </row>
    <row r="145" spans="1:43" ht="51.75" customHeight="1">
      <c r="A145" s="622">
        <f t="shared" si="29"/>
        <v>115</v>
      </c>
      <c r="B145" s="622"/>
      <c r="C145" s="427" t="s">
        <v>595</v>
      </c>
      <c r="D145" s="429" t="s">
        <v>596</v>
      </c>
      <c r="E145" s="556" t="s">
        <v>632</v>
      </c>
      <c r="F145" s="556"/>
      <c r="G145" s="556"/>
      <c r="H145" s="556"/>
      <c r="I145" s="556" t="s">
        <v>1064</v>
      </c>
      <c r="J145" s="556"/>
      <c r="K145" s="556"/>
      <c r="L145" s="553">
        <f t="shared" si="24"/>
        <v>25</v>
      </c>
      <c r="M145" s="554"/>
      <c r="N145" s="555"/>
      <c r="O145" s="556" t="s">
        <v>586</v>
      </c>
      <c r="P145" s="556"/>
      <c r="Q145" s="556"/>
      <c r="R145" s="556">
        <f t="shared" si="25"/>
        <v>50</v>
      </c>
      <c r="S145" s="556"/>
      <c r="T145" s="556"/>
      <c r="U145" s="556">
        <v>100</v>
      </c>
      <c r="V145" s="556"/>
      <c r="W145" s="556"/>
      <c r="X145" s="556" t="s">
        <v>930</v>
      </c>
      <c r="Y145" s="556"/>
      <c r="Z145" s="556">
        <f t="shared" si="26"/>
        <v>50</v>
      </c>
      <c r="AA145" s="556"/>
      <c r="AB145" s="556"/>
      <c r="AC145" s="553" t="str">
        <f ca="1">IF(D145="~380В",'Исходник '!$O$2,'Исходник '!$Q$2)</f>
        <v>-
-
-</v>
      </c>
      <c r="AD145" s="555"/>
      <c r="AE145" s="556">
        <f t="shared" si="27"/>
        <v>100</v>
      </c>
      <c r="AF145" s="556"/>
      <c r="AG145" s="556"/>
      <c r="AH145" s="556" t="str">
        <f ca="1">IF(D145="~380В",'Исходник '!$O$1,'Исходник '!$Q$1)</f>
        <v>+
+
+</v>
      </c>
      <c r="AI145" s="556"/>
      <c r="AJ145" s="556">
        <v>0.3</v>
      </c>
      <c r="AK145" s="556"/>
      <c r="AL145" s="556"/>
      <c r="AM145" s="556" t="s">
        <v>649</v>
      </c>
      <c r="AN145" s="556"/>
      <c r="AO145" s="556"/>
      <c r="AP145" s="314">
        <v>25</v>
      </c>
      <c r="AQ145" s="102" t="str">
        <f t="shared" si="28"/>
        <v>раздвинь строчку</v>
      </c>
    </row>
    <row r="146" spans="1:43" ht="51.75" customHeight="1">
      <c r="A146" s="622">
        <f t="shared" si="29"/>
        <v>116</v>
      </c>
      <c r="B146" s="622"/>
      <c r="C146" s="427" t="s">
        <v>595</v>
      </c>
      <c r="D146" s="429" t="s">
        <v>596</v>
      </c>
      <c r="E146" s="556" t="s">
        <v>633</v>
      </c>
      <c r="F146" s="556"/>
      <c r="G146" s="556"/>
      <c r="H146" s="556"/>
      <c r="I146" s="556" t="s">
        <v>1064</v>
      </c>
      <c r="J146" s="556"/>
      <c r="K146" s="556"/>
      <c r="L146" s="553">
        <f t="shared" si="24"/>
        <v>25</v>
      </c>
      <c r="M146" s="554"/>
      <c r="N146" s="555"/>
      <c r="O146" s="556" t="s">
        <v>586</v>
      </c>
      <c r="P146" s="556"/>
      <c r="Q146" s="556"/>
      <c r="R146" s="556">
        <f t="shared" si="25"/>
        <v>50</v>
      </c>
      <c r="S146" s="556"/>
      <c r="T146" s="556"/>
      <c r="U146" s="556">
        <v>100</v>
      </c>
      <c r="V146" s="556"/>
      <c r="W146" s="556"/>
      <c r="X146" s="556" t="s">
        <v>930</v>
      </c>
      <c r="Y146" s="556"/>
      <c r="Z146" s="556">
        <f t="shared" si="26"/>
        <v>50</v>
      </c>
      <c r="AA146" s="556"/>
      <c r="AB146" s="556"/>
      <c r="AC146" s="553" t="str">
        <f ca="1">IF(D146="~380В",'Исходник '!$O$2,'Исходник '!$Q$2)</f>
        <v>-
-
-</v>
      </c>
      <c r="AD146" s="555"/>
      <c r="AE146" s="556">
        <f t="shared" si="27"/>
        <v>100</v>
      </c>
      <c r="AF146" s="556"/>
      <c r="AG146" s="556"/>
      <c r="AH146" s="556" t="str">
        <f ca="1">IF(D146="~380В",'Исходник '!$O$1,'Исходник '!$Q$1)</f>
        <v>+
+
+</v>
      </c>
      <c r="AI146" s="556"/>
      <c r="AJ146" s="556">
        <v>0.3</v>
      </c>
      <c r="AK146" s="556"/>
      <c r="AL146" s="556"/>
      <c r="AM146" s="556" t="s">
        <v>600</v>
      </c>
      <c r="AN146" s="556"/>
      <c r="AO146" s="556"/>
      <c r="AP146" s="314">
        <v>25</v>
      </c>
      <c r="AQ146" s="102" t="str">
        <f t="shared" si="28"/>
        <v>раздвинь строчку</v>
      </c>
    </row>
    <row r="147" spans="1:43" ht="47.25" customHeight="1">
      <c r="A147" s="622">
        <f t="shared" si="29"/>
        <v>117</v>
      </c>
      <c r="B147" s="622"/>
      <c r="C147" s="427" t="s">
        <v>595</v>
      </c>
      <c r="D147" s="429" t="s">
        <v>596</v>
      </c>
      <c r="E147" s="556" t="s">
        <v>634</v>
      </c>
      <c r="F147" s="556"/>
      <c r="G147" s="556"/>
      <c r="H147" s="556"/>
      <c r="I147" s="556" t="s">
        <v>1064</v>
      </c>
      <c r="J147" s="556"/>
      <c r="K147" s="556"/>
      <c r="L147" s="553">
        <f t="shared" si="24"/>
        <v>25</v>
      </c>
      <c r="M147" s="554"/>
      <c r="N147" s="555"/>
      <c r="O147" s="556" t="s">
        <v>586</v>
      </c>
      <c r="P147" s="556"/>
      <c r="Q147" s="556"/>
      <c r="R147" s="556">
        <f t="shared" si="25"/>
        <v>50</v>
      </c>
      <c r="S147" s="556"/>
      <c r="T147" s="556"/>
      <c r="U147" s="556">
        <v>100</v>
      </c>
      <c r="V147" s="556"/>
      <c r="W147" s="556"/>
      <c r="X147" s="556" t="s">
        <v>930</v>
      </c>
      <c r="Y147" s="556"/>
      <c r="Z147" s="556">
        <f t="shared" si="26"/>
        <v>50</v>
      </c>
      <c r="AA147" s="556"/>
      <c r="AB147" s="556"/>
      <c r="AC147" s="553" t="str">
        <f ca="1">IF(D147="~380В",'Исходник '!$O$2,'Исходник '!$Q$2)</f>
        <v>-
-
-</v>
      </c>
      <c r="AD147" s="555"/>
      <c r="AE147" s="556">
        <f t="shared" si="27"/>
        <v>100</v>
      </c>
      <c r="AF147" s="556"/>
      <c r="AG147" s="556"/>
      <c r="AH147" s="556" t="str">
        <f ca="1">IF(D147="~380В",'Исходник '!$O$1,'Исходник '!$Q$1)</f>
        <v>+
+
+</v>
      </c>
      <c r="AI147" s="556"/>
      <c r="AJ147" s="556">
        <v>0.3</v>
      </c>
      <c r="AK147" s="556"/>
      <c r="AL147" s="556"/>
      <c r="AM147" s="556" t="s">
        <v>627</v>
      </c>
      <c r="AN147" s="556"/>
      <c r="AO147" s="556"/>
      <c r="AP147" s="314">
        <v>25</v>
      </c>
      <c r="AQ147" s="102" t="str">
        <f t="shared" si="28"/>
        <v>раздвинь строчку</v>
      </c>
    </row>
    <row r="148" spans="1:43" ht="47.25" customHeight="1">
      <c r="A148" s="622">
        <f t="shared" si="29"/>
        <v>118</v>
      </c>
      <c r="B148" s="622"/>
      <c r="C148" s="427" t="s">
        <v>595</v>
      </c>
      <c r="D148" s="429" t="s">
        <v>596</v>
      </c>
      <c r="E148" s="556" t="s">
        <v>635</v>
      </c>
      <c r="F148" s="556"/>
      <c r="G148" s="556"/>
      <c r="H148" s="556"/>
      <c r="I148" s="556" t="s">
        <v>1064</v>
      </c>
      <c r="J148" s="556"/>
      <c r="K148" s="556"/>
      <c r="L148" s="553">
        <f t="shared" si="24"/>
        <v>25</v>
      </c>
      <c r="M148" s="554"/>
      <c r="N148" s="555"/>
      <c r="O148" s="556" t="s">
        <v>586</v>
      </c>
      <c r="P148" s="556"/>
      <c r="Q148" s="556"/>
      <c r="R148" s="556">
        <f t="shared" si="25"/>
        <v>50</v>
      </c>
      <c r="S148" s="556"/>
      <c r="T148" s="556"/>
      <c r="U148" s="556">
        <v>100</v>
      </c>
      <c r="V148" s="556"/>
      <c r="W148" s="556"/>
      <c r="X148" s="556" t="s">
        <v>930</v>
      </c>
      <c r="Y148" s="556"/>
      <c r="Z148" s="556">
        <f t="shared" si="26"/>
        <v>50</v>
      </c>
      <c r="AA148" s="556"/>
      <c r="AB148" s="556"/>
      <c r="AC148" s="553" t="str">
        <f ca="1">IF(D148="~380В",'Исходник '!$O$2,'Исходник '!$Q$2)</f>
        <v>-
-
-</v>
      </c>
      <c r="AD148" s="555"/>
      <c r="AE148" s="556">
        <f t="shared" si="27"/>
        <v>100</v>
      </c>
      <c r="AF148" s="556"/>
      <c r="AG148" s="556"/>
      <c r="AH148" s="556" t="str">
        <f ca="1">IF(D148="~380В",'Исходник '!$O$1,'Исходник '!$Q$1)</f>
        <v>+
+
+</v>
      </c>
      <c r="AI148" s="556"/>
      <c r="AJ148" s="556">
        <v>0.3</v>
      </c>
      <c r="AK148" s="556"/>
      <c r="AL148" s="556"/>
      <c r="AM148" s="556" t="s">
        <v>600</v>
      </c>
      <c r="AN148" s="556"/>
      <c r="AO148" s="556"/>
      <c r="AP148" s="314">
        <v>25</v>
      </c>
      <c r="AQ148" s="102" t="str">
        <f t="shared" si="28"/>
        <v>раздвинь строчку</v>
      </c>
    </row>
    <row r="149" spans="1:43" ht="51.75" customHeight="1">
      <c r="A149" s="622">
        <f t="shared" si="29"/>
        <v>119</v>
      </c>
      <c r="B149" s="622"/>
      <c r="C149" s="427" t="s">
        <v>595</v>
      </c>
      <c r="D149" s="429" t="s">
        <v>596</v>
      </c>
      <c r="E149" s="556" t="s">
        <v>636</v>
      </c>
      <c r="F149" s="556"/>
      <c r="G149" s="556"/>
      <c r="H149" s="556"/>
      <c r="I149" s="556" t="s">
        <v>1064</v>
      </c>
      <c r="J149" s="556"/>
      <c r="K149" s="556"/>
      <c r="L149" s="553">
        <f t="shared" si="24"/>
        <v>25</v>
      </c>
      <c r="M149" s="554"/>
      <c r="N149" s="555"/>
      <c r="O149" s="556" t="s">
        <v>586</v>
      </c>
      <c r="P149" s="556"/>
      <c r="Q149" s="556"/>
      <c r="R149" s="556">
        <f t="shared" si="25"/>
        <v>50</v>
      </c>
      <c r="S149" s="556"/>
      <c r="T149" s="556"/>
      <c r="U149" s="556">
        <v>100</v>
      </c>
      <c r="V149" s="556"/>
      <c r="W149" s="556"/>
      <c r="X149" s="556" t="s">
        <v>930</v>
      </c>
      <c r="Y149" s="556"/>
      <c r="Z149" s="556">
        <f t="shared" si="26"/>
        <v>50</v>
      </c>
      <c r="AA149" s="556"/>
      <c r="AB149" s="556"/>
      <c r="AC149" s="553" t="str">
        <f ca="1">IF(D149="~380В",'Исходник '!$O$2,'Исходник '!$Q$2)</f>
        <v>-
-
-</v>
      </c>
      <c r="AD149" s="555"/>
      <c r="AE149" s="556">
        <f t="shared" si="27"/>
        <v>100</v>
      </c>
      <c r="AF149" s="556"/>
      <c r="AG149" s="556"/>
      <c r="AH149" s="556" t="str">
        <f ca="1">IF(D149="~380В",'Исходник '!$O$1,'Исходник '!$Q$1)</f>
        <v>+
+
+</v>
      </c>
      <c r="AI149" s="556"/>
      <c r="AJ149" s="556">
        <v>0.3</v>
      </c>
      <c r="AK149" s="556"/>
      <c r="AL149" s="556"/>
      <c r="AM149" s="556" t="s">
        <v>649</v>
      </c>
      <c r="AN149" s="556"/>
      <c r="AO149" s="556"/>
      <c r="AP149" s="314">
        <v>25</v>
      </c>
      <c r="AQ149" s="102" t="str">
        <f t="shared" si="28"/>
        <v>раздвинь строчку</v>
      </c>
    </row>
    <row r="150" spans="1:43" ht="51.75" customHeight="1">
      <c r="A150" s="622">
        <f t="shared" si="29"/>
        <v>120</v>
      </c>
      <c r="B150" s="622"/>
      <c r="C150" s="427" t="s">
        <v>595</v>
      </c>
      <c r="D150" s="429" t="s">
        <v>596</v>
      </c>
      <c r="E150" s="556" t="s">
        <v>637</v>
      </c>
      <c r="F150" s="556"/>
      <c r="G150" s="556"/>
      <c r="H150" s="556"/>
      <c r="I150" s="556" t="s">
        <v>1064</v>
      </c>
      <c r="J150" s="556"/>
      <c r="K150" s="556"/>
      <c r="L150" s="553">
        <f t="shared" si="24"/>
        <v>25</v>
      </c>
      <c r="M150" s="554"/>
      <c r="N150" s="555"/>
      <c r="O150" s="556" t="s">
        <v>586</v>
      </c>
      <c r="P150" s="556"/>
      <c r="Q150" s="556"/>
      <c r="R150" s="556">
        <f t="shared" si="25"/>
        <v>50</v>
      </c>
      <c r="S150" s="556"/>
      <c r="T150" s="556"/>
      <c r="U150" s="556">
        <v>100</v>
      </c>
      <c r="V150" s="556"/>
      <c r="W150" s="556"/>
      <c r="X150" s="556" t="s">
        <v>930</v>
      </c>
      <c r="Y150" s="556"/>
      <c r="Z150" s="556">
        <f t="shared" si="26"/>
        <v>50</v>
      </c>
      <c r="AA150" s="556"/>
      <c r="AB150" s="556"/>
      <c r="AC150" s="553" t="str">
        <f ca="1">IF(D150="~380В",'Исходник '!$O$2,'Исходник '!$Q$2)</f>
        <v>-
-
-</v>
      </c>
      <c r="AD150" s="555"/>
      <c r="AE150" s="556">
        <f t="shared" si="27"/>
        <v>100</v>
      </c>
      <c r="AF150" s="556"/>
      <c r="AG150" s="556"/>
      <c r="AH150" s="556" t="str">
        <f ca="1">IF(D150="~380В",'Исходник '!$O$1,'Исходник '!$Q$1)</f>
        <v>+
+
+</v>
      </c>
      <c r="AI150" s="556"/>
      <c r="AJ150" s="556">
        <v>0.3</v>
      </c>
      <c r="AK150" s="556"/>
      <c r="AL150" s="556"/>
      <c r="AM150" s="556" t="s">
        <v>627</v>
      </c>
      <c r="AN150" s="556"/>
      <c r="AO150" s="556"/>
      <c r="AP150" s="314">
        <v>25</v>
      </c>
      <c r="AQ150" s="102" t="str">
        <f t="shared" si="28"/>
        <v>раздвинь строчку</v>
      </c>
    </row>
    <row r="151" spans="1:43" ht="51.75" customHeight="1">
      <c r="A151" s="622">
        <f t="shared" si="29"/>
        <v>121</v>
      </c>
      <c r="B151" s="622"/>
      <c r="C151" s="427" t="s">
        <v>595</v>
      </c>
      <c r="D151" s="429" t="s">
        <v>596</v>
      </c>
      <c r="E151" s="556" t="s">
        <v>638</v>
      </c>
      <c r="F151" s="556"/>
      <c r="G151" s="556"/>
      <c r="H151" s="556"/>
      <c r="I151" s="556" t="s">
        <v>1064</v>
      </c>
      <c r="J151" s="556"/>
      <c r="K151" s="556"/>
      <c r="L151" s="553">
        <f t="shared" si="24"/>
        <v>25</v>
      </c>
      <c r="M151" s="554"/>
      <c r="N151" s="555"/>
      <c r="O151" s="556" t="s">
        <v>586</v>
      </c>
      <c r="P151" s="556"/>
      <c r="Q151" s="556"/>
      <c r="R151" s="556">
        <f t="shared" si="25"/>
        <v>50</v>
      </c>
      <c r="S151" s="556"/>
      <c r="T151" s="556"/>
      <c r="U151" s="556">
        <v>100</v>
      </c>
      <c r="V151" s="556"/>
      <c r="W151" s="556"/>
      <c r="X151" s="556" t="s">
        <v>930</v>
      </c>
      <c r="Y151" s="556"/>
      <c r="Z151" s="556">
        <f t="shared" si="26"/>
        <v>50</v>
      </c>
      <c r="AA151" s="556"/>
      <c r="AB151" s="556"/>
      <c r="AC151" s="553" t="str">
        <f ca="1">IF(D151="~380В",'Исходник '!$O$2,'Исходник '!$Q$2)</f>
        <v>-
-
-</v>
      </c>
      <c r="AD151" s="555"/>
      <c r="AE151" s="556">
        <f t="shared" si="27"/>
        <v>100</v>
      </c>
      <c r="AF151" s="556"/>
      <c r="AG151" s="556"/>
      <c r="AH151" s="556" t="str">
        <f ca="1">IF(D151="~380В",'Исходник '!$O$1,'Исходник '!$Q$1)</f>
        <v>+
+
+</v>
      </c>
      <c r="AI151" s="556"/>
      <c r="AJ151" s="556">
        <v>0.3</v>
      </c>
      <c r="AK151" s="556"/>
      <c r="AL151" s="556"/>
      <c r="AM151" s="556" t="s">
        <v>649</v>
      </c>
      <c r="AN151" s="556"/>
      <c r="AO151" s="556"/>
      <c r="AP151" s="314">
        <v>25</v>
      </c>
      <c r="AQ151" s="102" t="str">
        <f t="shared" si="28"/>
        <v>раздвинь строчку</v>
      </c>
    </row>
    <row r="152" spans="1:43" ht="51.75" customHeight="1">
      <c r="A152" s="622">
        <f t="shared" si="29"/>
        <v>122</v>
      </c>
      <c r="B152" s="622"/>
      <c r="C152" s="427" t="s">
        <v>595</v>
      </c>
      <c r="D152" s="429" t="s">
        <v>596</v>
      </c>
      <c r="E152" s="556" t="s">
        <v>639</v>
      </c>
      <c r="F152" s="556"/>
      <c r="G152" s="556"/>
      <c r="H152" s="556"/>
      <c r="I152" s="556" t="s">
        <v>1064</v>
      </c>
      <c r="J152" s="556"/>
      <c r="K152" s="556"/>
      <c r="L152" s="553">
        <f t="shared" ref="L152:L169" si="30">AP152</f>
        <v>25</v>
      </c>
      <c r="M152" s="554"/>
      <c r="N152" s="555"/>
      <c r="O152" s="556" t="s">
        <v>586</v>
      </c>
      <c r="P152" s="556"/>
      <c r="Q152" s="556"/>
      <c r="R152" s="556">
        <f t="shared" ref="R152:R169" si="31">U152/2</f>
        <v>50</v>
      </c>
      <c r="S152" s="556"/>
      <c r="T152" s="556"/>
      <c r="U152" s="556">
        <v>100</v>
      </c>
      <c r="V152" s="556"/>
      <c r="W152" s="556"/>
      <c r="X152" s="556" t="s">
        <v>930</v>
      </c>
      <c r="Y152" s="556"/>
      <c r="Z152" s="556">
        <f t="shared" ref="Z152:Z169" si="32">R152</f>
        <v>50</v>
      </c>
      <c r="AA152" s="556"/>
      <c r="AB152" s="556"/>
      <c r="AC152" s="553" t="str">
        <f ca="1">IF(D152="~380В",'Исходник '!$O$2,'Исходник '!$Q$2)</f>
        <v>-
-
-</v>
      </c>
      <c r="AD152" s="555"/>
      <c r="AE152" s="556">
        <f t="shared" ref="AE152:AE169" si="33">U152</f>
        <v>100</v>
      </c>
      <c r="AF152" s="556"/>
      <c r="AG152" s="556"/>
      <c r="AH152" s="556" t="str">
        <f ca="1">IF(D152="~380В",'Исходник '!$O$1,'Исходник '!$Q$1)</f>
        <v>+
+
+</v>
      </c>
      <c r="AI152" s="556"/>
      <c r="AJ152" s="556">
        <v>0.3</v>
      </c>
      <c r="AK152" s="556"/>
      <c r="AL152" s="556"/>
      <c r="AM152" s="556" t="s">
        <v>602</v>
      </c>
      <c r="AN152" s="556"/>
      <c r="AO152" s="556"/>
      <c r="AP152" s="314">
        <v>25</v>
      </c>
      <c r="AQ152" s="102" t="str">
        <f t="shared" ref="AQ152:AQ169" si="34">IF(D152="~380В","раздвинь строчку","-")</f>
        <v>раздвинь строчку</v>
      </c>
    </row>
    <row r="153" spans="1:43" ht="51.75" customHeight="1">
      <c r="A153" s="622">
        <f t="shared" ref="A153:A169" si="35">A152+1</f>
        <v>123</v>
      </c>
      <c r="B153" s="622"/>
      <c r="C153" s="427" t="s">
        <v>595</v>
      </c>
      <c r="D153" s="429" t="s">
        <v>596</v>
      </c>
      <c r="E153" s="556" t="s">
        <v>640</v>
      </c>
      <c r="F153" s="556"/>
      <c r="G153" s="556"/>
      <c r="H153" s="556"/>
      <c r="I153" s="556" t="s">
        <v>1064</v>
      </c>
      <c r="J153" s="556"/>
      <c r="K153" s="556"/>
      <c r="L153" s="553">
        <f t="shared" si="30"/>
        <v>25</v>
      </c>
      <c r="M153" s="554"/>
      <c r="N153" s="555"/>
      <c r="O153" s="556" t="s">
        <v>586</v>
      </c>
      <c r="P153" s="556"/>
      <c r="Q153" s="556"/>
      <c r="R153" s="556">
        <f t="shared" si="31"/>
        <v>50</v>
      </c>
      <c r="S153" s="556"/>
      <c r="T153" s="556"/>
      <c r="U153" s="556">
        <v>100</v>
      </c>
      <c r="V153" s="556"/>
      <c r="W153" s="556"/>
      <c r="X153" s="556" t="s">
        <v>930</v>
      </c>
      <c r="Y153" s="556"/>
      <c r="Z153" s="556">
        <f t="shared" si="32"/>
        <v>50</v>
      </c>
      <c r="AA153" s="556"/>
      <c r="AB153" s="556"/>
      <c r="AC153" s="553" t="str">
        <f ca="1">IF(D153="~380В",'Исходник '!$O$2,'Исходник '!$Q$2)</f>
        <v>-
-
-</v>
      </c>
      <c r="AD153" s="555"/>
      <c r="AE153" s="556">
        <f t="shared" si="33"/>
        <v>100</v>
      </c>
      <c r="AF153" s="556"/>
      <c r="AG153" s="556"/>
      <c r="AH153" s="556" t="str">
        <f ca="1">IF(D153="~380В",'Исходник '!$O$1,'Исходник '!$Q$1)</f>
        <v>+
+
+</v>
      </c>
      <c r="AI153" s="556"/>
      <c r="AJ153" s="556">
        <v>0.3</v>
      </c>
      <c r="AK153" s="556"/>
      <c r="AL153" s="556"/>
      <c r="AM153" s="556" t="s">
        <v>602</v>
      </c>
      <c r="AN153" s="556"/>
      <c r="AO153" s="556"/>
      <c r="AP153" s="314">
        <v>25</v>
      </c>
      <c r="AQ153" s="102" t="str">
        <f t="shared" si="34"/>
        <v>раздвинь строчку</v>
      </c>
    </row>
    <row r="154" spans="1:43" ht="51.75" customHeight="1">
      <c r="A154" s="622">
        <f t="shared" si="35"/>
        <v>124</v>
      </c>
      <c r="B154" s="622"/>
      <c r="C154" s="427" t="s">
        <v>595</v>
      </c>
      <c r="D154" s="429" t="s">
        <v>596</v>
      </c>
      <c r="E154" s="556" t="s">
        <v>641</v>
      </c>
      <c r="F154" s="556"/>
      <c r="G154" s="556"/>
      <c r="H154" s="556"/>
      <c r="I154" s="556" t="s">
        <v>1064</v>
      </c>
      <c r="J154" s="556"/>
      <c r="K154" s="556"/>
      <c r="L154" s="553">
        <f t="shared" si="30"/>
        <v>25</v>
      </c>
      <c r="M154" s="554"/>
      <c r="N154" s="555"/>
      <c r="O154" s="556" t="s">
        <v>586</v>
      </c>
      <c r="P154" s="556"/>
      <c r="Q154" s="556"/>
      <c r="R154" s="556">
        <f t="shared" si="31"/>
        <v>50</v>
      </c>
      <c r="S154" s="556"/>
      <c r="T154" s="556"/>
      <c r="U154" s="556">
        <v>100</v>
      </c>
      <c r="V154" s="556"/>
      <c r="W154" s="556"/>
      <c r="X154" s="556" t="s">
        <v>930</v>
      </c>
      <c r="Y154" s="556"/>
      <c r="Z154" s="556">
        <f t="shared" si="32"/>
        <v>50</v>
      </c>
      <c r="AA154" s="556"/>
      <c r="AB154" s="556"/>
      <c r="AC154" s="553" t="str">
        <f ca="1">IF(D154="~380В",'Исходник '!$O$2,'Исходник '!$Q$2)</f>
        <v>-
-
-</v>
      </c>
      <c r="AD154" s="555"/>
      <c r="AE154" s="556">
        <f t="shared" si="33"/>
        <v>100</v>
      </c>
      <c r="AF154" s="556"/>
      <c r="AG154" s="556"/>
      <c r="AH154" s="556" t="str">
        <f ca="1">IF(D154="~380В",'Исходник '!$O$1,'Исходник '!$Q$1)</f>
        <v>+
+
+</v>
      </c>
      <c r="AI154" s="556"/>
      <c r="AJ154" s="556">
        <v>0.3</v>
      </c>
      <c r="AK154" s="556"/>
      <c r="AL154" s="556"/>
      <c r="AM154" s="556" t="s">
        <v>627</v>
      </c>
      <c r="AN154" s="556"/>
      <c r="AO154" s="556"/>
      <c r="AP154" s="314">
        <v>25</v>
      </c>
      <c r="AQ154" s="102" t="str">
        <f t="shared" si="34"/>
        <v>раздвинь строчку</v>
      </c>
    </row>
    <row r="155" spans="1:43" ht="51.75" customHeight="1">
      <c r="A155" s="622">
        <f t="shared" si="35"/>
        <v>125</v>
      </c>
      <c r="B155" s="622"/>
      <c r="C155" s="427" t="s">
        <v>595</v>
      </c>
      <c r="D155" s="429" t="s">
        <v>596</v>
      </c>
      <c r="E155" s="556" t="s">
        <v>642</v>
      </c>
      <c r="F155" s="556"/>
      <c r="G155" s="556"/>
      <c r="H155" s="556"/>
      <c r="I155" s="556" t="s">
        <v>1064</v>
      </c>
      <c r="J155" s="556"/>
      <c r="K155" s="556"/>
      <c r="L155" s="553">
        <f t="shared" si="30"/>
        <v>25</v>
      </c>
      <c r="M155" s="554"/>
      <c r="N155" s="555"/>
      <c r="O155" s="556" t="s">
        <v>586</v>
      </c>
      <c r="P155" s="556"/>
      <c r="Q155" s="556"/>
      <c r="R155" s="556">
        <f t="shared" si="31"/>
        <v>50</v>
      </c>
      <c r="S155" s="556"/>
      <c r="T155" s="556"/>
      <c r="U155" s="556">
        <v>100</v>
      </c>
      <c r="V155" s="556"/>
      <c r="W155" s="556"/>
      <c r="X155" s="556" t="s">
        <v>930</v>
      </c>
      <c r="Y155" s="556"/>
      <c r="Z155" s="556">
        <f t="shared" si="32"/>
        <v>50</v>
      </c>
      <c r="AA155" s="556"/>
      <c r="AB155" s="556"/>
      <c r="AC155" s="553" t="str">
        <f ca="1">IF(D155="~380В",'Исходник '!$O$2,'Исходник '!$Q$2)</f>
        <v>-
-
-</v>
      </c>
      <c r="AD155" s="555"/>
      <c r="AE155" s="556">
        <f t="shared" si="33"/>
        <v>100</v>
      </c>
      <c r="AF155" s="556"/>
      <c r="AG155" s="556"/>
      <c r="AH155" s="556" t="str">
        <f ca="1">IF(D155="~380В",'Исходник '!$O$1,'Исходник '!$Q$1)</f>
        <v>+
+
+</v>
      </c>
      <c r="AI155" s="556"/>
      <c r="AJ155" s="556">
        <v>0.3</v>
      </c>
      <c r="AK155" s="556"/>
      <c r="AL155" s="556"/>
      <c r="AM155" s="556" t="s">
        <v>600</v>
      </c>
      <c r="AN155" s="556"/>
      <c r="AO155" s="556"/>
      <c r="AP155" s="314">
        <v>25</v>
      </c>
      <c r="AQ155" s="102" t="str">
        <f t="shared" si="34"/>
        <v>раздвинь строчку</v>
      </c>
    </row>
    <row r="156" spans="1:43" ht="51.75" customHeight="1">
      <c r="A156" s="622">
        <f t="shared" si="35"/>
        <v>126</v>
      </c>
      <c r="B156" s="622"/>
      <c r="C156" s="427" t="s">
        <v>595</v>
      </c>
      <c r="D156" s="429" t="s">
        <v>596</v>
      </c>
      <c r="E156" s="556" t="s">
        <v>643</v>
      </c>
      <c r="F156" s="556"/>
      <c r="G156" s="556"/>
      <c r="H156" s="556"/>
      <c r="I156" s="556" t="s">
        <v>1064</v>
      </c>
      <c r="J156" s="556"/>
      <c r="K156" s="556"/>
      <c r="L156" s="553">
        <f t="shared" si="30"/>
        <v>25</v>
      </c>
      <c r="M156" s="554"/>
      <c r="N156" s="555"/>
      <c r="O156" s="556" t="s">
        <v>586</v>
      </c>
      <c r="P156" s="556"/>
      <c r="Q156" s="556"/>
      <c r="R156" s="556">
        <f t="shared" si="31"/>
        <v>50</v>
      </c>
      <c r="S156" s="556"/>
      <c r="T156" s="556"/>
      <c r="U156" s="556">
        <v>100</v>
      </c>
      <c r="V156" s="556"/>
      <c r="W156" s="556"/>
      <c r="X156" s="556" t="s">
        <v>930</v>
      </c>
      <c r="Y156" s="556"/>
      <c r="Z156" s="556">
        <f t="shared" si="32"/>
        <v>50</v>
      </c>
      <c r="AA156" s="556"/>
      <c r="AB156" s="556"/>
      <c r="AC156" s="553" t="str">
        <f ca="1">IF(D156="~380В",'Исходник '!$O$2,'Исходник '!$Q$2)</f>
        <v>-
-
-</v>
      </c>
      <c r="AD156" s="555"/>
      <c r="AE156" s="556">
        <f t="shared" si="33"/>
        <v>100</v>
      </c>
      <c r="AF156" s="556"/>
      <c r="AG156" s="556"/>
      <c r="AH156" s="556" t="str">
        <f ca="1">IF(D156="~380В",'Исходник '!$O$1,'Исходник '!$Q$1)</f>
        <v>+
+
+</v>
      </c>
      <c r="AI156" s="556"/>
      <c r="AJ156" s="556">
        <v>0.3</v>
      </c>
      <c r="AK156" s="556"/>
      <c r="AL156" s="556"/>
      <c r="AM156" s="556" t="s">
        <v>649</v>
      </c>
      <c r="AN156" s="556"/>
      <c r="AO156" s="556"/>
      <c r="AP156" s="314">
        <v>25</v>
      </c>
      <c r="AQ156" s="102" t="str">
        <f t="shared" si="34"/>
        <v>раздвинь строчку</v>
      </c>
    </row>
    <row r="157" spans="1:43" ht="48" customHeight="1">
      <c r="A157" s="622">
        <f t="shared" si="35"/>
        <v>127</v>
      </c>
      <c r="B157" s="622"/>
      <c r="C157" s="427" t="s">
        <v>595</v>
      </c>
      <c r="D157" s="429" t="s">
        <v>596</v>
      </c>
      <c r="E157" s="556" t="s">
        <v>644</v>
      </c>
      <c r="F157" s="556"/>
      <c r="G157" s="556"/>
      <c r="H157" s="556"/>
      <c r="I157" s="556" t="s">
        <v>1064</v>
      </c>
      <c r="J157" s="556"/>
      <c r="K157" s="556"/>
      <c r="L157" s="553">
        <f t="shared" si="30"/>
        <v>25</v>
      </c>
      <c r="M157" s="554"/>
      <c r="N157" s="555"/>
      <c r="O157" s="556" t="s">
        <v>586</v>
      </c>
      <c r="P157" s="556"/>
      <c r="Q157" s="556"/>
      <c r="R157" s="556">
        <f t="shared" si="31"/>
        <v>50</v>
      </c>
      <c r="S157" s="556"/>
      <c r="T157" s="556"/>
      <c r="U157" s="556">
        <v>100</v>
      </c>
      <c r="V157" s="556"/>
      <c r="W157" s="556"/>
      <c r="X157" s="556" t="s">
        <v>930</v>
      </c>
      <c r="Y157" s="556"/>
      <c r="Z157" s="556">
        <f t="shared" si="32"/>
        <v>50</v>
      </c>
      <c r="AA157" s="556"/>
      <c r="AB157" s="556"/>
      <c r="AC157" s="553" t="str">
        <f ca="1">IF(D157="~380В",'Исходник '!$O$2,'Исходник '!$Q$2)</f>
        <v>-
-
-</v>
      </c>
      <c r="AD157" s="555"/>
      <c r="AE157" s="556">
        <f t="shared" si="33"/>
        <v>100</v>
      </c>
      <c r="AF157" s="556"/>
      <c r="AG157" s="556"/>
      <c r="AH157" s="556" t="str">
        <f ca="1">IF(D157="~380В",'Исходник '!$O$1,'Исходник '!$Q$1)</f>
        <v>+
+
+</v>
      </c>
      <c r="AI157" s="556"/>
      <c r="AJ157" s="556">
        <v>0.3</v>
      </c>
      <c r="AK157" s="556"/>
      <c r="AL157" s="556"/>
      <c r="AM157" s="556" t="s">
        <v>649</v>
      </c>
      <c r="AN157" s="556"/>
      <c r="AO157" s="556"/>
      <c r="AP157" s="314">
        <v>25</v>
      </c>
      <c r="AQ157" s="102" t="str">
        <f t="shared" si="34"/>
        <v>раздвинь строчку</v>
      </c>
    </row>
    <row r="158" spans="1:43" ht="47.25" customHeight="1">
      <c r="A158" s="622">
        <f t="shared" si="35"/>
        <v>128</v>
      </c>
      <c r="B158" s="622"/>
      <c r="C158" s="427" t="s">
        <v>595</v>
      </c>
      <c r="D158" s="429" t="s">
        <v>596</v>
      </c>
      <c r="E158" s="556" t="s">
        <v>645</v>
      </c>
      <c r="F158" s="556"/>
      <c r="G158" s="556"/>
      <c r="H158" s="556"/>
      <c r="I158" s="556" t="s">
        <v>1064</v>
      </c>
      <c r="J158" s="556"/>
      <c r="K158" s="556"/>
      <c r="L158" s="553">
        <f t="shared" si="30"/>
        <v>25</v>
      </c>
      <c r="M158" s="554"/>
      <c r="N158" s="555"/>
      <c r="O158" s="556" t="s">
        <v>586</v>
      </c>
      <c r="P158" s="556"/>
      <c r="Q158" s="556"/>
      <c r="R158" s="556">
        <f t="shared" si="31"/>
        <v>50</v>
      </c>
      <c r="S158" s="556"/>
      <c r="T158" s="556"/>
      <c r="U158" s="556">
        <v>100</v>
      </c>
      <c r="V158" s="556"/>
      <c r="W158" s="556"/>
      <c r="X158" s="556" t="s">
        <v>930</v>
      </c>
      <c r="Y158" s="556"/>
      <c r="Z158" s="556">
        <f t="shared" si="32"/>
        <v>50</v>
      </c>
      <c r="AA158" s="556"/>
      <c r="AB158" s="556"/>
      <c r="AC158" s="553" t="str">
        <f ca="1">IF(D158="~380В",'Исходник '!$O$2,'Исходник '!$Q$2)</f>
        <v>-
-
-</v>
      </c>
      <c r="AD158" s="555"/>
      <c r="AE158" s="556">
        <f t="shared" si="33"/>
        <v>100</v>
      </c>
      <c r="AF158" s="556"/>
      <c r="AG158" s="556"/>
      <c r="AH158" s="556" t="str">
        <f ca="1">IF(D158="~380В",'Исходник '!$O$1,'Исходник '!$Q$1)</f>
        <v>+
+
+</v>
      </c>
      <c r="AI158" s="556"/>
      <c r="AJ158" s="556">
        <v>0.3</v>
      </c>
      <c r="AK158" s="556"/>
      <c r="AL158" s="556"/>
      <c r="AM158" s="556" t="s">
        <v>600</v>
      </c>
      <c r="AN158" s="556"/>
      <c r="AO158" s="556"/>
      <c r="AP158" s="314">
        <v>25</v>
      </c>
      <c r="AQ158" s="102" t="str">
        <f t="shared" si="34"/>
        <v>раздвинь строчку</v>
      </c>
    </row>
    <row r="159" spans="1:43" ht="51.75" customHeight="1">
      <c r="A159" s="622">
        <f t="shared" si="35"/>
        <v>129</v>
      </c>
      <c r="B159" s="622"/>
      <c r="C159" s="427" t="s">
        <v>595</v>
      </c>
      <c r="D159" s="429" t="s">
        <v>596</v>
      </c>
      <c r="E159" s="556" t="s">
        <v>646</v>
      </c>
      <c r="F159" s="556"/>
      <c r="G159" s="556"/>
      <c r="H159" s="556"/>
      <c r="I159" s="556" t="s">
        <v>1064</v>
      </c>
      <c r="J159" s="556"/>
      <c r="K159" s="556"/>
      <c r="L159" s="553">
        <f t="shared" si="30"/>
        <v>25</v>
      </c>
      <c r="M159" s="554"/>
      <c r="N159" s="555"/>
      <c r="O159" s="556" t="s">
        <v>586</v>
      </c>
      <c r="P159" s="556"/>
      <c r="Q159" s="556"/>
      <c r="R159" s="556">
        <f t="shared" si="31"/>
        <v>50</v>
      </c>
      <c r="S159" s="556"/>
      <c r="T159" s="556"/>
      <c r="U159" s="556">
        <v>100</v>
      </c>
      <c r="V159" s="556"/>
      <c r="W159" s="556"/>
      <c r="X159" s="556" t="s">
        <v>930</v>
      </c>
      <c r="Y159" s="556"/>
      <c r="Z159" s="556">
        <f t="shared" si="32"/>
        <v>50</v>
      </c>
      <c r="AA159" s="556"/>
      <c r="AB159" s="556"/>
      <c r="AC159" s="553" t="str">
        <f ca="1">IF(D159="~380В",'Исходник '!$O$2,'Исходник '!$Q$2)</f>
        <v>-
-
-</v>
      </c>
      <c r="AD159" s="555"/>
      <c r="AE159" s="556">
        <f t="shared" si="33"/>
        <v>100</v>
      </c>
      <c r="AF159" s="556"/>
      <c r="AG159" s="556"/>
      <c r="AH159" s="556" t="str">
        <f ca="1">IF(D159="~380В",'Исходник '!$O$1,'Исходник '!$Q$1)</f>
        <v>+
+
+</v>
      </c>
      <c r="AI159" s="556"/>
      <c r="AJ159" s="556">
        <v>0.3</v>
      </c>
      <c r="AK159" s="556"/>
      <c r="AL159" s="556"/>
      <c r="AM159" s="556" t="s">
        <v>627</v>
      </c>
      <c r="AN159" s="556"/>
      <c r="AO159" s="556"/>
      <c r="AP159" s="314">
        <v>25</v>
      </c>
      <c r="AQ159" s="102" t="str">
        <f t="shared" si="34"/>
        <v>раздвинь строчку</v>
      </c>
    </row>
    <row r="160" spans="1:43" ht="51.75" customHeight="1">
      <c r="A160" s="622">
        <f t="shared" si="35"/>
        <v>130</v>
      </c>
      <c r="B160" s="622"/>
      <c r="C160" s="427" t="s">
        <v>595</v>
      </c>
      <c r="D160" s="429" t="s">
        <v>596</v>
      </c>
      <c r="E160" s="556" t="s">
        <v>647</v>
      </c>
      <c r="F160" s="556"/>
      <c r="G160" s="556"/>
      <c r="H160" s="556"/>
      <c r="I160" s="556" t="s">
        <v>1064</v>
      </c>
      <c r="J160" s="556"/>
      <c r="K160" s="556"/>
      <c r="L160" s="553">
        <f t="shared" si="30"/>
        <v>25</v>
      </c>
      <c r="M160" s="554"/>
      <c r="N160" s="555"/>
      <c r="O160" s="556" t="s">
        <v>586</v>
      </c>
      <c r="P160" s="556"/>
      <c r="Q160" s="556"/>
      <c r="R160" s="556">
        <f t="shared" si="31"/>
        <v>50</v>
      </c>
      <c r="S160" s="556"/>
      <c r="T160" s="556"/>
      <c r="U160" s="556">
        <v>100</v>
      </c>
      <c r="V160" s="556"/>
      <c r="W160" s="556"/>
      <c r="X160" s="556" t="s">
        <v>930</v>
      </c>
      <c r="Y160" s="556"/>
      <c r="Z160" s="556">
        <f t="shared" si="32"/>
        <v>50</v>
      </c>
      <c r="AA160" s="556"/>
      <c r="AB160" s="556"/>
      <c r="AC160" s="553" t="str">
        <f ca="1">IF(D160="~380В",'Исходник '!$O$2,'Исходник '!$Q$2)</f>
        <v>-
-
-</v>
      </c>
      <c r="AD160" s="555"/>
      <c r="AE160" s="556">
        <f t="shared" si="33"/>
        <v>100</v>
      </c>
      <c r="AF160" s="556"/>
      <c r="AG160" s="556"/>
      <c r="AH160" s="556" t="str">
        <f ca="1">IF(D160="~380В",'Исходник '!$O$1,'Исходник '!$Q$1)</f>
        <v>+
+
+</v>
      </c>
      <c r="AI160" s="556"/>
      <c r="AJ160" s="556">
        <v>0.3</v>
      </c>
      <c r="AK160" s="556"/>
      <c r="AL160" s="556"/>
      <c r="AM160" s="556" t="s">
        <v>649</v>
      </c>
      <c r="AN160" s="556"/>
      <c r="AO160" s="556"/>
      <c r="AP160" s="314">
        <v>25</v>
      </c>
      <c r="AQ160" s="102" t="str">
        <f t="shared" si="34"/>
        <v>раздвинь строчку</v>
      </c>
    </row>
    <row r="161" spans="1:43" ht="51.75" customHeight="1">
      <c r="A161" s="622">
        <f t="shared" si="35"/>
        <v>131</v>
      </c>
      <c r="B161" s="622"/>
      <c r="C161" s="427" t="s">
        <v>595</v>
      </c>
      <c r="D161" s="429" t="s">
        <v>596</v>
      </c>
      <c r="E161" s="556" t="s">
        <v>648</v>
      </c>
      <c r="F161" s="556"/>
      <c r="G161" s="556"/>
      <c r="H161" s="556"/>
      <c r="I161" s="556" t="s">
        <v>1064</v>
      </c>
      <c r="J161" s="556"/>
      <c r="K161" s="556"/>
      <c r="L161" s="553">
        <f t="shared" si="30"/>
        <v>25</v>
      </c>
      <c r="M161" s="554"/>
      <c r="N161" s="555"/>
      <c r="O161" s="556" t="s">
        <v>586</v>
      </c>
      <c r="P161" s="556"/>
      <c r="Q161" s="556"/>
      <c r="R161" s="556">
        <f t="shared" si="31"/>
        <v>50</v>
      </c>
      <c r="S161" s="556"/>
      <c r="T161" s="556"/>
      <c r="U161" s="556">
        <v>100</v>
      </c>
      <c r="V161" s="556"/>
      <c r="W161" s="556"/>
      <c r="X161" s="556" t="s">
        <v>930</v>
      </c>
      <c r="Y161" s="556"/>
      <c r="Z161" s="556">
        <f t="shared" si="32"/>
        <v>50</v>
      </c>
      <c r="AA161" s="556"/>
      <c r="AB161" s="556"/>
      <c r="AC161" s="553" t="str">
        <f ca="1">IF(D161="~380В",'Исходник '!$O$2,'Исходник '!$Q$2)</f>
        <v>-
-
-</v>
      </c>
      <c r="AD161" s="555"/>
      <c r="AE161" s="556">
        <f t="shared" si="33"/>
        <v>100</v>
      </c>
      <c r="AF161" s="556"/>
      <c r="AG161" s="556"/>
      <c r="AH161" s="556" t="str">
        <f ca="1">IF(D161="~380В",'Исходник '!$O$1,'Исходник '!$Q$1)</f>
        <v>+
+
+</v>
      </c>
      <c r="AI161" s="556"/>
      <c r="AJ161" s="556">
        <v>0.3</v>
      </c>
      <c r="AK161" s="556"/>
      <c r="AL161" s="556"/>
      <c r="AM161" s="556" t="s">
        <v>602</v>
      </c>
      <c r="AN161" s="556"/>
      <c r="AO161" s="556"/>
      <c r="AP161" s="314">
        <v>25</v>
      </c>
      <c r="AQ161" s="102" t="str">
        <f t="shared" si="34"/>
        <v>раздвинь строчку</v>
      </c>
    </row>
    <row r="162" spans="1:43" ht="51.75" customHeight="1">
      <c r="A162" s="622">
        <f t="shared" si="35"/>
        <v>132</v>
      </c>
      <c r="B162" s="622"/>
      <c r="C162" s="427" t="s">
        <v>595</v>
      </c>
      <c r="D162" s="429" t="s">
        <v>596</v>
      </c>
      <c r="E162" s="556" t="s">
        <v>650</v>
      </c>
      <c r="F162" s="556"/>
      <c r="G162" s="556"/>
      <c r="H162" s="556"/>
      <c r="I162" s="556" t="s">
        <v>1064</v>
      </c>
      <c r="J162" s="556"/>
      <c r="K162" s="556"/>
      <c r="L162" s="553">
        <f t="shared" si="30"/>
        <v>25</v>
      </c>
      <c r="M162" s="554"/>
      <c r="N162" s="555"/>
      <c r="O162" s="556" t="s">
        <v>586</v>
      </c>
      <c r="P162" s="556"/>
      <c r="Q162" s="556"/>
      <c r="R162" s="556">
        <f t="shared" si="31"/>
        <v>50</v>
      </c>
      <c r="S162" s="556"/>
      <c r="T162" s="556"/>
      <c r="U162" s="556">
        <v>100</v>
      </c>
      <c r="V162" s="556"/>
      <c r="W162" s="556"/>
      <c r="X162" s="556" t="s">
        <v>930</v>
      </c>
      <c r="Y162" s="556"/>
      <c r="Z162" s="556">
        <f t="shared" si="32"/>
        <v>50</v>
      </c>
      <c r="AA162" s="556"/>
      <c r="AB162" s="556"/>
      <c r="AC162" s="553" t="str">
        <f ca="1">IF(D162="~380В",'Исходник '!$O$2,'Исходник '!$Q$2)</f>
        <v>-
-
-</v>
      </c>
      <c r="AD162" s="555"/>
      <c r="AE162" s="556">
        <f t="shared" si="33"/>
        <v>100</v>
      </c>
      <c r="AF162" s="556"/>
      <c r="AG162" s="556"/>
      <c r="AH162" s="556" t="str">
        <f ca="1">IF(D162="~380В",'Исходник '!$O$1,'Исходник '!$Q$1)</f>
        <v>+
+
+</v>
      </c>
      <c r="AI162" s="556"/>
      <c r="AJ162" s="556">
        <v>0.3</v>
      </c>
      <c r="AK162" s="556"/>
      <c r="AL162" s="556"/>
      <c r="AM162" s="556" t="s">
        <v>600</v>
      </c>
      <c r="AN162" s="556"/>
      <c r="AO162" s="556"/>
      <c r="AP162" s="314">
        <v>25</v>
      </c>
      <c r="AQ162" s="102" t="str">
        <f t="shared" si="34"/>
        <v>раздвинь строчку</v>
      </c>
    </row>
    <row r="163" spans="1:43" ht="51.75" customHeight="1">
      <c r="A163" s="622">
        <f t="shared" si="35"/>
        <v>133</v>
      </c>
      <c r="B163" s="622"/>
      <c r="C163" s="427" t="s">
        <v>595</v>
      </c>
      <c r="D163" s="429" t="s">
        <v>596</v>
      </c>
      <c r="E163" s="556" t="s">
        <v>651</v>
      </c>
      <c r="F163" s="556"/>
      <c r="G163" s="556"/>
      <c r="H163" s="556"/>
      <c r="I163" s="556" t="s">
        <v>1064</v>
      </c>
      <c r="J163" s="556"/>
      <c r="K163" s="556"/>
      <c r="L163" s="553">
        <f t="shared" si="30"/>
        <v>25</v>
      </c>
      <c r="M163" s="554"/>
      <c r="N163" s="555"/>
      <c r="O163" s="556" t="s">
        <v>586</v>
      </c>
      <c r="P163" s="556"/>
      <c r="Q163" s="556"/>
      <c r="R163" s="556">
        <f t="shared" si="31"/>
        <v>50</v>
      </c>
      <c r="S163" s="556"/>
      <c r="T163" s="556"/>
      <c r="U163" s="556">
        <v>100</v>
      </c>
      <c r="V163" s="556"/>
      <c r="W163" s="556"/>
      <c r="X163" s="556" t="s">
        <v>930</v>
      </c>
      <c r="Y163" s="556"/>
      <c r="Z163" s="556">
        <f t="shared" si="32"/>
        <v>50</v>
      </c>
      <c r="AA163" s="556"/>
      <c r="AB163" s="556"/>
      <c r="AC163" s="553" t="str">
        <f ca="1">IF(D163="~380В",'Исходник '!$O$2,'Исходник '!$Q$2)</f>
        <v>-
-
-</v>
      </c>
      <c r="AD163" s="555"/>
      <c r="AE163" s="556">
        <f t="shared" si="33"/>
        <v>100</v>
      </c>
      <c r="AF163" s="556"/>
      <c r="AG163" s="556"/>
      <c r="AH163" s="556" t="str">
        <f ca="1">IF(D163="~380В",'Исходник '!$O$1,'Исходник '!$Q$1)</f>
        <v>+
+
+</v>
      </c>
      <c r="AI163" s="556"/>
      <c r="AJ163" s="556">
        <v>0.3</v>
      </c>
      <c r="AK163" s="556"/>
      <c r="AL163" s="556"/>
      <c r="AM163" s="556" t="s">
        <v>649</v>
      </c>
      <c r="AN163" s="556"/>
      <c r="AO163" s="556"/>
      <c r="AP163" s="314">
        <v>25</v>
      </c>
      <c r="AQ163" s="102" t="str">
        <f t="shared" si="34"/>
        <v>раздвинь строчку</v>
      </c>
    </row>
    <row r="164" spans="1:43" ht="51.75" customHeight="1">
      <c r="A164" s="622">
        <f t="shared" si="35"/>
        <v>134</v>
      </c>
      <c r="B164" s="622"/>
      <c r="C164" s="427" t="s">
        <v>595</v>
      </c>
      <c r="D164" s="429" t="s">
        <v>596</v>
      </c>
      <c r="E164" s="556" t="s">
        <v>652</v>
      </c>
      <c r="F164" s="556"/>
      <c r="G164" s="556"/>
      <c r="H164" s="556"/>
      <c r="I164" s="556" t="s">
        <v>1064</v>
      </c>
      <c r="J164" s="556"/>
      <c r="K164" s="556"/>
      <c r="L164" s="553">
        <f t="shared" si="30"/>
        <v>25</v>
      </c>
      <c r="M164" s="554"/>
      <c r="N164" s="555"/>
      <c r="O164" s="556" t="s">
        <v>586</v>
      </c>
      <c r="P164" s="556"/>
      <c r="Q164" s="556"/>
      <c r="R164" s="556">
        <f t="shared" si="31"/>
        <v>50</v>
      </c>
      <c r="S164" s="556"/>
      <c r="T164" s="556"/>
      <c r="U164" s="556">
        <v>100</v>
      </c>
      <c r="V164" s="556"/>
      <c r="W164" s="556"/>
      <c r="X164" s="556" t="s">
        <v>930</v>
      </c>
      <c r="Y164" s="556"/>
      <c r="Z164" s="556">
        <f t="shared" si="32"/>
        <v>50</v>
      </c>
      <c r="AA164" s="556"/>
      <c r="AB164" s="556"/>
      <c r="AC164" s="553" t="str">
        <f ca="1">IF(D164="~380В",'Исходник '!$O$2,'Исходник '!$Q$2)</f>
        <v>-
-
-</v>
      </c>
      <c r="AD164" s="555"/>
      <c r="AE164" s="556">
        <f t="shared" si="33"/>
        <v>100</v>
      </c>
      <c r="AF164" s="556"/>
      <c r="AG164" s="556"/>
      <c r="AH164" s="556" t="str">
        <f ca="1">IF(D164="~380В",'Исходник '!$O$1,'Исходник '!$Q$1)</f>
        <v>+
+
+</v>
      </c>
      <c r="AI164" s="556"/>
      <c r="AJ164" s="556">
        <v>0.3</v>
      </c>
      <c r="AK164" s="556"/>
      <c r="AL164" s="556"/>
      <c r="AM164" s="556" t="s">
        <v>602</v>
      </c>
      <c r="AN164" s="556"/>
      <c r="AO164" s="556"/>
      <c r="AP164" s="314">
        <v>25</v>
      </c>
      <c r="AQ164" s="102" t="str">
        <f t="shared" si="34"/>
        <v>раздвинь строчку</v>
      </c>
    </row>
    <row r="165" spans="1:43" ht="51.75" customHeight="1">
      <c r="A165" s="622">
        <f t="shared" si="35"/>
        <v>135</v>
      </c>
      <c r="B165" s="622"/>
      <c r="C165" s="427" t="s">
        <v>595</v>
      </c>
      <c r="D165" s="429" t="s">
        <v>596</v>
      </c>
      <c r="E165" s="556" t="s">
        <v>653</v>
      </c>
      <c r="F165" s="556"/>
      <c r="G165" s="556"/>
      <c r="H165" s="556"/>
      <c r="I165" s="556" t="s">
        <v>1064</v>
      </c>
      <c r="J165" s="556"/>
      <c r="K165" s="556"/>
      <c r="L165" s="553">
        <f t="shared" si="30"/>
        <v>25</v>
      </c>
      <c r="M165" s="554"/>
      <c r="N165" s="555"/>
      <c r="O165" s="556" t="s">
        <v>586</v>
      </c>
      <c r="P165" s="556"/>
      <c r="Q165" s="556"/>
      <c r="R165" s="556">
        <f t="shared" si="31"/>
        <v>50</v>
      </c>
      <c r="S165" s="556"/>
      <c r="T165" s="556"/>
      <c r="U165" s="556">
        <v>100</v>
      </c>
      <c r="V165" s="556"/>
      <c r="W165" s="556"/>
      <c r="X165" s="556" t="s">
        <v>930</v>
      </c>
      <c r="Y165" s="556"/>
      <c r="Z165" s="556">
        <f t="shared" si="32"/>
        <v>50</v>
      </c>
      <c r="AA165" s="556"/>
      <c r="AB165" s="556"/>
      <c r="AC165" s="553" t="str">
        <f ca="1">IF(D165="~380В",'Исходник '!$O$2,'Исходник '!$Q$2)</f>
        <v>-
-
-</v>
      </c>
      <c r="AD165" s="555"/>
      <c r="AE165" s="556">
        <f t="shared" si="33"/>
        <v>100</v>
      </c>
      <c r="AF165" s="556"/>
      <c r="AG165" s="556"/>
      <c r="AH165" s="556" t="str">
        <f ca="1">IF(D165="~380В",'Исходник '!$O$1,'Исходник '!$Q$1)</f>
        <v>+
+
+</v>
      </c>
      <c r="AI165" s="556"/>
      <c r="AJ165" s="556">
        <v>0.3</v>
      </c>
      <c r="AK165" s="556"/>
      <c r="AL165" s="556"/>
      <c r="AM165" s="556" t="s">
        <v>627</v>
      </c>
      <c r="AN165" s="556"/>
      <c r="AO165" s="556"/>
      <c r="AP165" s="314">
        <v>25</v>
      </c>
      <c r="AQ165" s="102" t="str">
        <f t="shared" si="34"/>
        <v>раздвинь строчку</v>
      </c>
    </row>
    <row r="166" spans="1:43" ht="51.75" customHeight="1">
      <c r="A166" s="622">
        <f t="shared" si="35"/>
        <v>136</v>
      </c>
      <c r="B166" s="622"/>
      <c r="C166" s="427" t="s">
        <v>595</v>
      </c>
      <c r="D166" s="429" t="s">
        <v>596</v>
      </c>
      <c r="E166" s="556" t="s">
        <v>654</v>
      </c>
      <c r="F166" s="556"/>
      <c r="G166" s="556"/>
      <c r="H166" s="556"/>
      <c r="I166" s="556" t="s">
        <v>1064</v>
      </c>
      <c r="J166" s="556"/>
      <c r="K166" s="556"/>
      <c r="L166" s="553">
        <f t="shared" si="30"/>
        <v>25</v>
      </c>
      <c r="M166" s="554"/>
      <c r="N166" s="555"/>
      <c r="O166" s="556" t="s">
        <v>586</v>
      </c>
      <c r="P166" s="556"/>
      <c r="Q166" s="556"/>
      <c r="R166" s="556">
        <f t="shared" si="31"/>
        <v>50</v>
      </c>
      <c r="S166" s="556"/>
      <c r="T166" s="556"/>
      <c r="U166" s="556">
        <v>100</v>
      </c>
      <c r="V166" s="556"/>
      <c r="W166" s="556"/>
      <c r="X166" s="556" t="s">
        <v>930</v>
      </c>
      <c r="Y166" s="556"/>
      <c r="Z166" s="556">
        <f t="shared" si="32"/>
        <v>50</v>
      </c>
      <c r="AA166" s="556"/>
      <c r="AB166" s="556"/>
      <c r="AC166" s="553" t="str">
        <f ca="1">IF(D166="~380В",'Исходник '!$O$2,'Исходник '!$Q$2)</f>
        <v>-
-
-</v>
      </c>
      <c r="AD166" s="555"/>
      <c r="AE166" s="556">
        <f t="shared" si="33"/>
        <v>100</v>
      </c>
      <c r="AF166" s="556"/>
      <c r="AG166" s="556"/>
      <c r="AH166" s="556" t="str">
        <f ca="1">IF(D166="~380В",'Исходник '!$O$1,'Исходник '!$Q$1)</f>
        <v>+
+
+</v>
      </c>
      <c r="AI166" s="556"/>
      <c r="AJ166" s="556">
        <v>0.3</v>
      </c>
      <c r="AK166" s="556"/>
      <c r="AL166" s="556"/>
      <c r="AM166" s="556" t="s">
        <v>649</v>
      </c>
      <c r="AN166" s="556"/>
      <c r="AO166" s="556"/>
      <c r="AP166" s="314">
        <v>25</v>
      </c>
      <c r="AQ166" s="102" t="str">
        <f t="shared" si="34"/>
        <v>раздвинь строчку</v>
      </c>
    </row>
    <row r="167" spans="1:43" ht="47.25" customHeight="1">
      <c r="A167" s="622">
        <f t="shared" si="35"/>
        <v>137</v>
      </c>
      <c r="B167" s="622"/>
      <c r="C167" s="427" t="s">
        <v>595</v>
      </c>
      <c r="D167" s="429" t="s">
        <v>596</v>
      </c>
      <c r="E167" s="556" t="s">
        <v>655</v>
      </c>
      <c r="F167" s="556"/>
      <c r="G167" s="556"/>
      <c r="H167" s="556"/>
      <c r="I167" s="556" t="s">
        <v>1064</v>
      </c>
      <c r="J167" s="556"/>
      <c r="K167" s="556"/>
      <c r="L167" s="553">
        <f t="shared" si="30"/>
        <v>25</v>
      </c>
      <c r="M167" s="554"/>
      <c r="N167" s="555"/>
      <c r="O167" s="556" t="s">
        <v>586</v>
      </c>
      <c r="P167" s="556"/>
      <c r="Q167" s="556"/>
      <c r="R167" s="556">
        <f t="shared" si="31"/>
        <v>50</v>
      </c>
      <c r="S167" s="556"/>
      <c r="T167" s="556"/>
      <c r="U167" s="556">
        <v>100</v>
      </c>
      <c r="V167" s="556"/>
      <c r="W167" s="556"/>
      <c r="X167" s="556" t="s">
        <v>930</v>
      </c>
      <c r="Y167" s="556"/>
      <c r="Z167" s="556">
        <f t="shared" si="32"/>
        <v>50</v>
      </c>
      <c r="AA167" s="556"/>
      <c r="AB167" s="556"/>
      <c r="AC167" s="553" t="str">
        <f ca="1">IF(D167="~380В",'Исходник '!$O$2,'Исходник '!$Q$2)</f>
        <v>-
-
-</v>
      </c>
      <c r="AD167" s="555"/>
      <c r="AE167" s="556">
        <f t="shared" si="33"/>
        <v>100</v>
      </c>
      <c r="AF167" s="556"/>
      <c r="AG167" s="556"/>
      <c r="AH167" s="556" t="str">
        <f ca="1">IF(D167="~380В",'Исходник '!$O$1,'Исходник '!$Q$1)</f>
        <v>+
+
+</v>
      </c>
      <c r="AI167" s="556"/>
      <c r="AJ167" s="556">
        <v>0.3</v>
      </c>
      <c r="AK167" s="556"/>
      <c r="AL167" s="556"/>
      <c r="AM167" s="556" t="s">
        <v>600</v>
      </c>
      <c r="AN167" s="556"/>
      <c r="AO167" s="556"/>
      <c r="AP167" s="314">
        <v>25</v>
      </c>
      <c r="AQ167" s="102" t="str">
        <f t="shared" si="34"/>
        <v>раздвинь строчку</v>
      </c>
    </row>
    <row r="168" spans="1:43" ht="47.25" customHeight="1">
      <c r="A168" s="622">
        <f t="shared" si="35"/>
        <v>138</v>
      </c>
      <c r="B168" s="622"/>
      <c r="C168" s="427" t="s">
        <v>595</v>
      </c>
      <c r="D168" s="429" t="s">
        <v>596</v>
      </c>
      <c r="E168" s="556" t="s">
        <v>656</v>
      </c>
      <c r="F168" s="556"/>
      <c r="G168" s="556"/>
      <c r="H168" s="556"/>
      <c r="I168" s="556" t="s">
        <v>1064</v>
      </c>
      <c r="J168" s="556"/>
      <c r="K168" s="556"/>
      <c r="L168" s="553">
        <f t="shared" si="30"/>
        <v>25</v>
      </c>
      <c r="M168" s="554"/>
      <c r="N168" s="555"/>
      <c r="O168" s="556" t="s">
        <v>586</v>
      </c>
      <c r="P168" s="556"/>
      <c r="Q168" s="556"/>
      <c r="R168" s="556">
        <f t="shared" si="31"/>
        <v>50</v>
      </c>
      <c r="S168" s="556"/>
      <c r="T168" s="556"/>
      <c r="U168" s="556">
        <v>100</v>
      </c>
      <c r="V168" s="556"/>
      <c r="W168" s="556"/>
      <c r="X168" s="556" t="s">
        <v>930</v>
      </c>
      <c r="Y168" s="556"/>
      <c r="Z168" s="556">
        <f t="shared" si="32"/>
        <v>50</v>
      </c>
      <c r="AA168" s="556"/>
      <c r="AB168" s="556"/>
      <c r="AC168" s="553" t="str">
        <f ca="1">IF(D168="~380В",'Исходник '!$O$2,'Исходник '!$Q$2)</f>
        <v>-
-
-</v>
      </c>
      <c r="AD168" s="555"/>
      <c r="AE168" s="556">
        <f t="shared" si="33"/>
        <v>100</v>
      </c>
      <c r="AF168" s="556"/>
      <c r="AG168" s="556"/>
      <c r="AH168" s="556" t="str">
        <f ca="1">IF(D168="~380В",'Исходник '!$O$1,'Исходник '!$Q$1)</f>
        <v>+
+
+</v>
      </c>
      <c r="AI168" s="556"/>
      <c r="AJ168" s="556">
        <v>0.3</v>
      </c>
      <c r="AK168" s="556"/>
      <c r="AL168" s="556"/>
      <c r="AM168" s="556" t="s">
        <v>649</v>
      </c>
      <c r="AN168" s="556"/>
      <c r="AO168" s="556"/>
      <c r="AP168" s="314">
        <v>25</v>
      </c>
      <c r="AQ168" s="102" t="str">
        <f t="shared" si="34"/>
        <v>раздвинь строчку</v>
      </c>
    </row>
    <row r="169" spans="1:43" ht="51.75" customHeight="1">
      <c r="A169" s="622">
        <f t="shared" si="35"/>
        <v>139</v>
      </c>
      <c r="B169" s="622"/>
      <c r="C169" s="427" t="s">
        <v>595</v>
      </c>
      <c r="D169" s="429" t="s">
        <v>596</v>
      </c>
      <c r="E169" s="556" t="s">
        <v>657</v>
      </c>
      <c r="F169" s="556"/>
      <c r="G169" s="556"/>
      <c r="H169" s="556"/>
      <c r="I169" s="556" t="s">
        <v>1064</v>
      </c>
      <c r="J169" s="556"/>
      <c r="K169" s="556"/>
      <c r="L169" s="553">
        <f t="shared" si="30"/>
        <v>25</v>
      </c>
      <c r="M169" s="554"/>
      <c r="N169" s="555"/>
      <c r="O169" s="556" t="s">
        <v>586</v>
      </c>
      <c r="P169" s="556"/>
      <c r="Q169" s="556"/>
      <c r="R169" s="556">
        <f t="shared" si="31"/>
        <v>50</v>
      </c>
      <c r="S169" s="556"/>
      <c r="T169" s="556"/>
      <c r="U169" s="556">
        <v>100</v>
      </c>
      <c r="V169" s="556"/>
      <c r="W169" s="556"/>
      <c r="X169" s="556" t="s">
        <v>930</v>
      </c>
      <c r="Y169" s="556"/>
      <c r="Z169" s="556">
        <f t="shared" si="32"/>
        <v>50</v>
      </c>
      <c r="AA169" s="556"/>
      <c r="AB169" s="556"/>
      <c r="AC169" s="553" t="str">
        <f ca="1">IF(D169="~380В",'Исходник '!$O$2,'Исходник '!$Q$2)</f>
        <v>-
-
-</v>
      </c>
      <c r="AD169" s="555"/>
      <c r="AE169" s="556">
        <f t="shared" si="33"/>
        <v>100</v>
      </c>
      <c r="AF169" s="556"/>
      <c r="AG169" s="556"/>
      <c r="AH169" s="556" t="str">
        <f ca="1">IF(D169="~380В",'Исходник '!$O$1,'Исходник '!$Q$1)</f>
        <v>+
+
+</v>
      </c>
      <c r="AI169" s="556"/>
      <c r="AJ169" s="556">
        <v>0.3</v>
      </c>
      <c r="AK169" s="556"/>
      <c r="AL169" s="556"/>
      <c r="AM169" s="556" t="s">
        <v>627</v>
      </c>
      <c r="AN169" s="556"/>
      <c r="AO169" s="556"/>
      <c r="AP169" s="314">
        <v>25</v>
      </c>
      <c r="AQ169" s="102" t="str">
        <f t="shared" si="34"/>
        <v>раздвинь строчку</v>
      </c>
    </row>
    <row r="170" spans="1:43" s="7" customFormat="1" ht="20.100000000000001" customHeight="1">
      <c r="A170" s="69" t="str">
        <f ca="1">'Протокол №503-3'!A290</f>
        <v>УЭРМ-6 (2÷11 этажи)</v>
      </c>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1"/>
      <c r="AP170" s="101"/>
      <c r="AQ170" s="325"/>
    </row>
    <row r="171" spans="1:43" ht="48.95" customHeight="1">
      <c r="A171" s="622">
        <v>140</v>
      </c>
      <c r="B171" s="622"/>
      <c r="C171" s="427" t="s">
        <v>595</v>
      </c>
      <c r="D171" s="429" t="s">
        <v>596</v>
      </c>
      <c r="E171" s="556" t="s">
        <v>597</v>
      </c>
      <c r="F171" s="556"/>
      <c r="G171" s="556"/>
      <c r="H171" s="556"/>
      <c r="I171" s="556" t="s">
        <v>1064</v>
      </c>
      <c r="J171" s="556"/>
      <c r="K171" s="556"/>
      <c r="L171" s="553">
        <f t="shared" ref="L171:L214" si="36">AP171</f>
        <v>25</v>
      </c>
      <c r="M171" s="554"/>
      <c r="N171" s="555"/>
      <c r="O171" s="556" t="s">
        <v>586</v>
      </c>
      <c r="P171" s="556"/>
      <c r="Q171" s="556"/>
      <c r="R171" s="556">
        <f t="shared" ref="R171:R214" si="37">U171/2</f>
        <v>50</v>
      </c>
      <c r="S171" s="556"/>
      <c r="T171" s="556"/>
      <c r="U171" s="556">
        <v>100</v>
      </c>
      <c r="V171" s="556"/>
      <c r="W171" s="556"/>
      <c r="X171" s="556" t="s">
        <v>930</v>
      </c>
      <c r="Y171" s="556"/>
      <c r="Z171" s="556">
        <f t="shared" ref="Z171:Z214" si="38">R171</f>
        <v>50</v>
      </c>
      <c r="AA171" s="556"/>
      <c r="AB171" s="556"/>
      <c r="AC171" s="553" t="str">
        <f ca="1">IF(D171="~380В",'Исходник '!$O$2,'Исходник '!$Q$2)</f>
        <v>-
-
-</v>
      </c>
      <c r="AD171" s="555"/>
      <c r="AE171" s="556">
        <f t="shared" ref="AE171:AE214" si="39">U171</f>
        <v>100</v>
      </c>
      <c r="AF171" s="556"/>
      <c r="AG171" s="556"/>
      <c r="AH171" s="556" t="str">
        <f ca="1">IF(D171="~380В",'Исходник '!$O$1,'Исходник '!$Q$1)</f>
        <v>+
+
+</v>
      </c>
      <c r="AI171" s="556"/>
      <c r="AJ171" s="556">
        <v>0.3</v>
      </c>
      <c r="AK171" s="556"/>
      <c r="AL171" s="556"/>
      <c r="AM171" s="556" t="s">
        <v>598</v>
      </c>
      <c r="AN171" s="556"/>
      <c r="AO171" s="556"/>
      <c r="AP171" s="314">
        <v>25</v>
      </c>
      <c r="AQ171" s="102" t="str">
        <f t="shared" ref="AQ171:AQ214" si="40">IF(D171="~380В","раздвинь строчку","-")</f>
        <v>раздвинь строчку</v>
      </c>
    </row>
    <row r="172" spans="1:43" ht="48.95" customHeight="1">
      <c r="A172" s="622">
        <f t="shared" ref="A172:A214" si="41">A171+1</f>
        <v>141</v>
      </c>
      <c r="B172" s="622"/>
      <c r="C172" s="427" t="s">
        <v>595</v>
      </c>
      <c r="D172" s="429" t="s">
        <v>596</v>
      </c>
      <c r="E172" s="556" t="s">
        <v>599</v>
      </c>
      <c r="F172" s="556"/>
      <c r="G172" s="556"/>
      <c r="H172" s="556"/>
      <c r="I172" s="556" t="s">
        <v>1064</v>
      </c>
      <c r="J172" s="556"/>
      <c r="K172" s="556"/>
      <c r="L172" s="553">
        <f t="shared" si="36"/>
        <v>25</v>
      </c>
      <c r="M172" s="554"/>
      <c r="N172" s="555"/>
      <c r="O172" s="556" t="s">
        <v>586</v>
      </c>
      <c r="P172" s="556"/>
      <c r="Q172" s="556"/>
      <c r="R172" s="556">
        <f t="shared" si="37"/>
        <v>50</v>
      </c>
      <c r="S172" s="556"/>
      <c r="T172" s="556"/>
      <c r="U172" s="556">
        <v>100</v>
      </c>
      <c r="V172" s="556"/>
      <c r="W172" s="556"/>
      <c r="X172" s="556" t="s">
        <v>930</v>
      </c>
      <c r="Y172" s="556"/>
      <c r="Z172" s="556">
        <f t="shared" si="38"/>
        <v>50</v>
      </c>
      <c r="AA172" s="556"/>
      <c r="AB172" s="556"/>
      <c r="AC172" s="553" t="str">
        <f ca="1">IF(D172="~380В",'Исходник '!$O$2,'Исходник '!$Q$2)</f>
        <v>-
-
-</v>
      </c>
      <c r="AD172" s="555"/>
      <c r="AE172" s="556">
        <f t="shared" si="39"/>
        <v>100</v>
      </c>
      <c r="AF172" s="556"/>
      <c r="AG172" s="556"/>
      <c r="AH172" s="556" t="str">
        <f ca="1">IF(D172="~380В",'Исходник '!$O$1,'Исходник '!$Q$1)</f>
        <v>+
+
+</v>
      </c>
      <c r="AI172" s="556"/>
      <c r="AJ172" s="556">
        <v>0.3</v>
      </c>
      <c r="AK172" s="556"/>
      <c r="AL172" s="556"/>
      <c r="AM172" s="556" t="s">
        <v>602</v>
      </c>
      <c r="AN172" s="556"/>
      <c r="AO172" s="556"/>
      <c r="AP172" s="314">
        <v>25</v>
      </c>
      <c r="AQ172" s="102" t="str">
        <f t="shared" si="40"/>
        <v>раздвинь строчку</v>
      </c>
    </row>
    <row r="173" spans="1:43" ht="48.95" customHeight="1">
      <c r="A173" s="622">
        <f t="shared" si="41"/>
        <v>142</v>
      </c>
      <c r="B173" s="622"/>
      <c r="C173" s="427" t="s">
        <v>595</v>
      </c>
      <c r="D173" s="429" t="s">
        <v>596</v>
      </c>
      <c r="E173" s="556" t="s">
        <v>601</v>
      </c>
      <c r="F173" s="556"/>
      <c r="G173" s="556"/>
      <c r="H173" s="556"/>
      <c r="I173" s="556" t="s">
        <v>1064</v>
      </c>
      <c r="J173" s="556"/>
      <c r="K173" s="556"/>
      <c r="L173" s="553">
        <f t="shared" si="36"/>
        <v>25</v>
      </c>
      <c r="M173" s="554"/>
      <c r="N173" s="555"/>
      <c r="O173" s="556" t="s">
        <v>586</v>
      </c>
      <c r="P173" s="556"/>
      <c r="Q173" s="556"/>
      <c r="R173" s="556">
        <f t="shared" si="37"/>
        <v>50</v>
      </c>
      <c r="S173" s="556"/>
      <c r="T173" s="556"/>
      <c r="U173" s="556">
        <v>100</v>
      </c>
      <c r="V173" s="556"/>
      <c r="W173" s="556"/>
      <c r="X173" s="556" t="s">
        <v>930</v>
      </c>
      <c r="Y173" s="556"/>
      <c r="Z173" s="556">
        <f t="shared" si="38"/>
        <v>50</v>
      </c>
      <c r="AA173" s="556"/>
      <c r="AB173" s="556"/>
      <c r="AC173" s="553" t="str">
        <f ca="1">IF(D173="~380В",'Исходник '!$O$2,'Исходник '!$Q$2)</f>
        <v>-
-
-</v>
      </c>
      <c r="AD173" s="555"/>
      <c r="AE173" s="556">
        <f t="shared" si="39"/>
        <v>100</v>
      </c>
      <c r="AF173" s="556"/>
      <c r="AG173" s="556"/>
      <c r="AH173" s="556" t="str">
        <f ca="1">IF(D173="~380В",'Исходник '!$O$1,'Исходник '!$Q$1)</f>
        <v>+
+
+</v>
      </c>
      <c r="AI173" s="556"/>
      <c r="AJ173" s="556">
        <v>0.3</v>
      </c>
      <c r="AK173" s="556"/>
      <c r="AL173" s="556"/>
      <c r="AM173" s="556" t="s">
        <v>600</v>
      </c>
      <c r="AN173" s="556"/>
      <c r="AO173" s="556"/>
      <c r="AP173" s="314">
        <v>25</v>
      </c>
      <c r="AQ173" s="102" t="str">
        <f t="shared" si="40"/>
        <v>раздвинь строчку</v>
      </c>
    </row>
    <row r="174" spans="1:43" ht="48.95" customHeight="1">
      <c r="A174" s="622">
        <f t="shared" si="41"/>
        <v>143</v>
      </c>
      <c r="B174" s="622"/>
      <c r="C174" s="427" t="s">
        <v>595</v>
      </c>
      <c r="D174" s="429" t="s">
        <v>596</v>
      </c>
      <c r="E174" s="556" t="s">
        <v>603</v>
      </c>
      <c r="F174" s="556"/>
      <c r="G174" s="556"/>
      <c r="H174" s="556"/>
      <c r="I174" s="556" t="s">
        <v>1064</v>
      </c>
      <c r="J174" s="556"/>
      <c r="K174" s="556"/>
      <c r="L174" s="553">
        <f t="shared" si="36"/>
        <v>25</v>
      </c>
      <c r="M174" s="554"/>
      <c r="N174" s="555"/>
      <c r="O174" s="556" t="s">
        <v>586</v>
      </c>
      <c r="P174" s="556"/>
      <c r="Q174" s="556"/>
      <c r="R174" s="556">
        <f t="shared" si="37"/>
        <v>50</v>
      </c>
      <c r="S174" s="556"/>
      <c r="T174" s="556"/>
      <c r="U174" s="556">
        <v>100</v>
      </c>
      <c r="V174" s="556"/>
      <c r="W174" s="556"/>
      <c r="X174" s="556" t="s">
        <v>930</v>
      </c>
      <c r="Y174" s="556"/>
      <c r="Z174" s="556">
        <f t="shared" si="38"/>
        <v>50</v>
      </c>
      <c r="AA174" s="556"/>
      <c r="AB174" s="556"/>
      <c r="AC174" s="553" t="str">
        <f ca="1">IF(D174="~380В",'Исходник '!$O$2,'Исходник '!$Q$2)</f>
        <v>-
-
-</v>
      </c>
      <c r="AD174" s="555"/>
      <c r="AE174" s="556">
        <f t="shared" si="39"/>
        <v>100</v>
      </c>
      <c r="AF174" s="556"/>
      <c r="AG174" s="556"/>
      <c r="AH174" s="556" t="str">
        <f ca="1">IF(D174="~380В",'Исходник '!$O$1,'Исходник '!$Q$1)</f>
        <v>+
+
+</v>
      </c>
      <c r="AI174" s="556"/>
      <c r="AJ174" s="556">
        <v>0.3</v>
      </c>
      <c r="AK174" s="556"/>
      <c r="AL174" s="556"/>
      <c r="AM174" s="556" t="s">
        <v>649</v>
      </c>
      <c r="AN174" s="556"/>
      <c r="AO174" s="556"/>
      <c r="AP174" s="314">
        <v>25</v>
      </c>
      <c r="AQ174" s="102" t="str">
        <f t="shared" si="40"/>
        <v>раздвинь строчку</v>
      </c>
    </row>
    <row r="175" spans="1:43" ht="48.95" customHeight="1">
      <c r="A175" s="622">
        <f t="shared" si="41"/>
        <v>144</v>
      </c>
      <c r="B175" s="622"/>
      <c r="C175" s="427" t="s">
        <v>595</v>
      </c>
      <c r="D175" s="429" t="s">
        <v>596</v>
      </c>
      <c r="E175" s="556" t="s">
        <v>605</v>
      </c>
      <c r="F175" s="556"/>
      <c r="G175" s="556"/>
      <c r="H175" s="556"/>
      <c r="I175" s="556" t="s">
        <v>1064</v>
      </c>
      <c r="J175" s="556"/>
      <c r="K175" s="556"/>
      <c r="L175" s="553">
        <f t="shared" si="36"/>
        <v>25</v>
      </c>
      <c r="M175" s="554"/>
      <c r="N175" s="555"/>
      <c r="O175" s="556" t="s">
        <v>586</v>
      </c>
      <c r="P175" s="556"/>
      <c r="Q175" s="556"/>
      <c r="R175" s="556">
        <f t="shared" si="37"/>
        <v>50</v>
      </c>
      <c r="S175" s="556"/>
      <c r="T175" s="556"/>
      <c r="U175" s="556">
        <v>100</v>
      </c>
      <c r="V175" s="556"/>
      <c r="W175" s="556"/>
      <c r="X175" s="556" t="s">
        <v>930</v>
      </c>
      <c r="Y175" s="556"/>
      <c r="Z175" s="556">
        <f t="shared" si="38"/>
        <v>50</v>
      </c>
      <c r="AA175" s="556"/>
      <c r="AB175" s="556"/>
      <c r="AC175" s="553" t="str">
        <f ca="1">IF(D175="~380В",'Исходник '!$O$2,'Исходник '!$Q$2)</f>
        <v>-
-
-</v>
      </c>
      <c r="AD175" s="555"/>
      <c r="AE175" s="556">
        <f t="shared" si="39"/>
        <v>100</v>
      </c>
      <c r="AF175" s="556"/>
      <c r="AG175" s="556"/>
      <c r="AH175" s="556" t="str">
        <f ca="1">IF(D175="~380В",'Исходник '!$O$1,'Исходник '!$Q$1)</f>
        <v>+
+
+</v>
      </c>
      <c r="AI175" s="556"/>
      <c r="AJ175" s="556">
        <v>0.3</v>
      </c>
      <c r="AK175" s="556"/>
      <c r="AL175" s="556"/>
      <c r="AM175" s="556" t="s">
        <v>604</v>
      </c>
      <c r="AN175" s="556"/>
      <c r="AO175" s="556"/>
      <c r="AP175" s="314">
        <v>25</v>
      </c>
      <c r="AQ175" s="102" t="str">
        <f t="shared" si="40"/>
        <v>раздвинь строчку</v>
      </c>
    </row>
    <row r="176" spans="1:43" ht="48.95" customHeight="1">
      <c r="A176" s="622">
        <f t="shared" si="41"/>
        <v>145</v>
      </c>
      <c r="B176" s="622"/>
      <c r="C176" s="427" t="s">
        <v>595</v>
      </c>
      <c r="D176" s="429" t="s">
        <v>596</v>
      </c>
      <c r="E176" s="556" t="s">
        <v>606</v>
      </c>
      <c r="F176" s="556"/>
      <c r="G176" s="556"/>
      <c r="H176" s="556"/>
      <c r="I176" s="556" t="s">
        <v>1064</v>
      </c>
      <c r="J176" s="556"/>
      <c r="K176" s="556"/>
      <c r="L176" s="553">
        <f t="shared" si="36"/>
        <v>25</v>
      </c>
      <c r="M176" s="554"/>
      <c r="N176" s="555"/>
      <c r="O176" s="556" t="s">
        <v>586</v>
      </c>
      <c r="P176" s="556"/>
      <c r="Q176" s="556"/>
      <c r="R176" s="556">
        <f t="shared" si="37"/>
        <v>50</v>
      </c>
      <c r="S176" s="556"/>
      <c r="T176" s="556"/>
      <c r="U176" s="556">
        <v>100</v>
      </c>
      <c r="V176" s="556"/>
      <c r="W176" s="556"/>
      <c r="X176" s="556" t="s">
        <v>930</v>
      </c>
      <c r="Y176" s="556"/>
      <c r="Z176" s="556">
        <f t="shared" si="38"/>
        <v>50</v>
      </c>
      <c r="AA176" s="556"/>
      <c r="AB176" s="556"/>
      <c r="AC176" s="553" t="str">
        <f ca="1">IF(D176="~380В",'Исходник '!$O$2,'Исходник '!$Q$2)</f>
        <v>-
-
-</v>
      </c>
      <c r="AD176" s="555"/>
      <c r="AE176" s="556">
        <f t="shared" si="39"/>
        <v>100</v>
      </c>
      <c r="AF176" s="556"/>
      <c r="AG176" s="556"/>
      <c r="AH176" s="556" t="str">
        <f ca="1">IF(D176="~380В",'Исходник '!$O$1,'Исходник '!$Q$1)</f>
        <v>+
+
+</v>
      </c>
      <c r="AI176" s="556"/>
      <c r="AJ176" s="556">
        <v>0.3</v>
      </c>
      <c r="AK176" s="556"/>
      <c r="AL176" s="556"/>
      <c r="AM176" s="556" t="s">
        <v>598</v>
      </c>
      <c r="AN176" s="556"/>
      <c r="AO176" s="556"/>
      <c r="AP176" s="314">
        <v>25</v>
      </c>
      <c r="AQ176" s="102" t="str">
        <f t="shared" si="40"/>
        <v>раздвинь строчку</v>
      </c>
    </row>
    <row r="177" spans="1:43" ht="48.95" customHeight="1">
      <c r="A177" s="622">
        <f t="shared" si="41"/>
        <v>146</v>
      </c>
      <c r="B177" s="622"/>
      <c r="C177" s="427" t="s">
        <v>595</v>
      </c>
      <c r="D177" s="429" t="s">
        <v>596</v>
      </c>
      <c r="E177" s="556" t="s">
        <v>607</v>
      </c>
      <c r="F177" s="556"/>
      <c r="G177" s="556"/>
      <c r="H177" s="556"/>
      <c r="I177" s="556" t="s">
        <v>1064</v>
      </c>
      <c r="J177" s="556"/>
      <c r="K177" s="556"/>
      <c r="L177" s="553">
        <f t="shared" si="36"/>
        <v>25</v>
      </c>
      <c r="M177" s="554"/>
      <c r="N177" s="555"/>
      <c r="O177" s="556" t="s">
        <v>586</v>
      </c>
      <c r="P177" s="556"/>
      <c r="Q177" s="556"/>
      <c r="R177" s="556">
        <f t="shared" si="37"/>
        <v>50</v>
      </c>
      <c r="S177" s="556"/>
      <c r="T177" s="556"/>
      <c r="U177" s="556">
        <v>100</v>
      </c>
      <c r="V177" s="556"/>
      <c r="W177" s="556"/>
      <c r="X177" s="556" t="s">
        <v>930</v>
      </c>
      <c r="Y177" s="556"/>
      <c r="Z177" s="556">
        <f t="shared" si="38"/>
        <v>50</v>
      </c>
      <c r="AA177" s="556"/>
      <c r="AB177" s="556"/>
      <c r="AC177" s="553" t="str">
        <f ca="1">IF(D177="~380В",'Исходник '!$O$2,'Исходник '!$Q$2)</f>
        <v>-
-
-</v>
      </c>
      <c r="AD177" s="555"/>
      <c r="AE177" s="556">
        <f t="shared" si="39"/>
        <v>100</v>
      </c>
      <c r="AF177" s="556"/>
      <c r="AG177" s="556"/>
      <c r="AH177" s="556" t="str">
        <f ca="1">IF(D177="~380В",'Исходник '!$O$1,'Исходник '!$Q$1)</f>
        <v>+
+
+</v>
      </c>
      <c r="AI177" s="556"/>
      <c r="AJ177" s="556">
        <v>0.3</v>
      </c>
      <c r="AK177" s="556"/>
      <c r="AL177" s="556"/>
      <c r="AM177" s="556" t="s">
        <v>600</v>
      </c>
      <c r="AN177" s="556"/>
      <c r="AO177" s="556"/>
      <c r="AP177" s="314">
        <v>25</v>
      </c>
      <c r="AQ177" s="102" t="str">
        <f t="shared" si="40"/>
        <v>раздвинь строчку</v>
      </c>
    </row>
    <row r="178" spans="1:43" ht="48.95" customHeight="1">
      <c r="A178" s="622">
        <f t="shared" si="41"/>
        <v>147</v>
      </c>
      <c r="B178" s="622"/>
      <c r="C178" s="427" t="s">
        <v>595</v>
      </c>
      <c r="D178" s="429" t="s">
        <v>596</v>
      </c>
      <c r="E178" s="556" t="s">
        <v>608</v>
      </c>
      <c r="F178" s="556"/>
      <c r="G178" s="556"/>
      <c r="H178" s="556"/>
      <c r="I178" s="556" t="s">
        <v>1064</v>
      </c>
      <c r="J178" s="556"/>
      <c r="K178" s="556"/>
      <c r="L178" s="553">
        <f t="shared" si="36"/>
        <v>25</v>
      </c>
      <c r="M178" s="554"/>
      <c r="N178" s="555"/>
      <c r="O178" s="556" t="s">
        <v>586</v>
      </c>
      <c r="P178" s="556"/>
      <c r="Q178" s="556"/>
      <c r="R178" s="556">
        <f t="shared" si="37"/>
        <v>50</v>
      </c>
      <c r="S178" s="556"/>
      <c r="T178" s="556"/>
      <c r="U178" s="556">
        <v>100</v>
      </c>
      <c r="V178" s="556"/>
      <c r="W178" s="556"/>
      <c r="X178" s="556" t="s">
        <v>930</v>
      </c>
      <c r="Y178" s="556"/>
      <c r="Z178" s="556">
        <f t="shared" si="38"/>
        <v>50</v>
      </c>
      <c r="AA178" s="556"/>
      <c r="AB178" s="556"/>
      <c r="AC178" s="553" t="str">
        <f ca="1">IF(D178="~380В",'Исходник '!$O$2,'Исходник '!$Q$2)</f>
        <v>-
-
-</v>
      </c>
      <c r="AD178" s="555"/>
      <c r="AE178" s="556">
        <f t="shared" si="39"/>
        <v>100</v>
      </c>
      <c r="AF178" s="556"/>
      <c r="AG178" s="556"/>
      <c r="AH178" s="556" t="str">
        <f ca="1">IF(D178="~380В",'Исходник '!$O$1,'Исходник '!$Q$1)</f>
        <v>+
+
+</v>
      </c>
      <c r="AI178" s="556"/>
      <c r="AJ178" s="556">
        <v>0.3</v>
      </c>
      <c r="AK178" s="556"/>
      <c r="AL178" s="556"/>
      <c r="AM178" s="556" t="s">
        <v>598</v>
      </c>
      <c r="AN178" s="556"/>
      <c r="AO178" s="556"/>
      <c r="AP178" s="314">
        <v>25</v>
      </c>
      <c r="AQ178" s="102" t="str">
        <f t="shared" si="40"/>
        <v>раздвинь строчку</v>
      </c>
    </row>
    <row r="179" spans="1:43" ht="48.95" customHeight="1">
      <c r="A179" s="622">
        <f t="shared" si="41"/>
        <v>148</v>
      </c>
      <c r="B179" s="622"/>
      <c r="C179" s="427" t="s">
        <v>595</v>
      </c>
      <c r="D179" s="429" t="s">
        <v>596</v>
      </c>
      <c r="E179" s="556" t="s">
        <v>609</v>
      </c>
      <c r="F179" s="556"/>
      <c r="G179" s="556"/>
      <c r="H179" s="556"/>
      <c r="I179" s="556" t="s">
        <v>1064</v>
      </c>
      <c r="J179" s="556"/>
      <c r="K179" s="556"/>
      <c r="L179" s="553">
        <f t="shared" si="36"/>
        <v>25</v>
      </c>
      <c r="M179" s="554"/>
      <c r="N179" s="555"/>
      <c r="O179" s="556" t="s">
        <v>586</v>
      </c>
      <c r="P179" s="556"/>
      <c r="Q179" s="556"/>
      <c r="R179" s="556">
        <f t="shared" si="37"/>
        <v>50</v>
      </c>
      <c r="S179" s="556"/>
      <c r="T179" s="556"/>
      <c r="U179" s="556">
        <v>100</v>
      </c>
      <c r="V179" s="556"/>
      <c r="W179" s="556"/>
      <c r="X179" s="556" t="s">
        <v>930</v>
      </c>
      <c r="Y179" s="556"/>
      <c r="Z179" s="556">
        <f t="shared" si="38"/>
        <v>50</v>
      </c>
      <c r="AA179" s="556"/>
      <c r="AB179" s="556"/>
      <c r="AC179" s="553" t="str">
        <f ca="1">IF(D179="~380В",'Исходник '!$O$2,'Исходник '!$Q$2)</f>
        <v>-
-
-</v>
      </c>
      <c r="AD179" s="555"/>
      <c r="AE179" s="556">
        <f t="shared" si="39"/>
        <v>100</v>
      </c>
      <c r="AF179" s="556"/>
      <c r="AG179" s="556"/>
      <c r="AH179" s="556" t="str">
        <f ca="1">IF(D179="~380В",'Исходник '!$O$1,'Исходник '!$Q$1)</f>
        <v>+
+
+</v>
      </c>
      <c r="AI179" s="556"/>
      <c r="AJ179" s="556">
        <v>0.3</v>
      </c>
      <c r="AK179" s="556"/>
      <c r="AL179" s="556"/>
      <c r="AM179" s="556" t="s">
        <v>602</v>
      </c>
      <c r="AN179" s="556"/>
      <c r="AO179" s="556"/>
      <c r="AP179" s="314">
        <v>25</v>
      </c>
      <c r="AQ179" s="102" t="str">
        <f t="shared" si="40"/>
        <v>раздвинь строчку</v>
      </c>
    </row>
    <row r="180" spans="1:43" ht="51.75" customHeight="1">
      <c r="A180" s="622">
        <f t="shared" si="41"/>
        <v>149</v>
      </c>
      <c r="B180" s="622"/>
      <c r="C180" s="427" t="s">
        <v>595</v>
      </c>
      <c r="D180" s="429" t="s">
        <v>596</v>
      </c>
      <c r="E180" s="556" t="s">
        <v>610</v>
      </c>
      <c r="F180" s="556"/>
      <c r="G180" s="556"/>
      <c r="H180" s="556"/>
      <c r="I180" s="556" t="s">
        <v>1064</v>
      </c>
      <c r="J180" s="556"/>
      <c r="K180" s="556"/>
      <c r="L180" s="553">
        <f t="shared" si="36"/>
        <v>25</v>
      </c>
      <c r="M180" s="554"/>
      <c r="N180" s="555"/>
      <c r="O180" s="556" t="s">
        <v>586</v>
      </c>
      <c r="P180" s="556"/>
      <c r="Q180" s="556"/>
      <c r="R180" s="556">
        <f t="shared" si="37"/>
        <v>50</v>
      </c>
      <c r="S180" s="556"/>
      <c r="T180" s="556"/>
      <c r="U180" s="556">
        <v>100</v>
      </c>
      <c r="V180" s="556"/>
      <c r="W180" s="556"/>
      <c r="X180" s="556" t="s">
        <v>930</v>
      </c>
      <c r="Y180" s="556"/>
      <c r="Z180" s="556">
        <f t="shared" si="38"/>
        <v>50</v>
      </c>
      <c r="AA180" s="556"/>
      <c r="AB180" s="556"/>
      <c r="AC180" s="553" t="str">
        <f ca="1">IF(D180="~380В",'Исходник '!$O$2,'Исходник '!$Q$2)</f>
        <v>-
-
-</v>
      </c>
      <c r="AD180" s="555"/>
      <c r="AE180" s="556">
        <f t="shared" si="39"/>
        <v>100</v>
      </c>
      <c r="AF180" s="556"/>
      <c r="AG180" s="556"/>
      <c r="AH180" s="556" t="str">
        <f ca="1">IF(D180="~380В",'Исходник '!$O$1,'Исходник '!$Q$1)</f>
        <v>+
+
+</v>
      </c>
      <c r="AI180" s="556"/>
      <c r="AJ180" s="556">
        <v>0.3</v>
      </c>
      <c r="AK180" s="556"/>
      <c r="AL180" s="556"/>
      <c r="AM180" s="556" t="s">
        <v>649</v>
      </c>
      <c r="AN180" s="556"/>
      <c r="AO180" s="556"/>
      <c r="AP180" s="314">
        <v>25</v>
      </c>
      <c r="AQ180" s="102" t="str">
        <f t="shared" si="40"/>
        <v>раздвинь строчку</v>
      </c>
    </row>
    <row r="181" spans="1:43" ht="51.75" customHeight="1">
      <c r="A181" s="622">
        <f t="shared" si="41"/>
        <v>150</v>
      </c>
      <c r="B181" s="622"/>
      <c r="C181" s="427" t="s">
        <v>595</v>
      </c>
      <c r="D181" s="429" t="s">
        <v>596</v>
      </c>
      <c r="E181" s="556" t="s">
        <v>611</v>
      </c>
      <c r="F181" s="556"/>
      <c r="G181" s="556"/>
      <c r="H181" s="556"/>
      <c r="I181" s="556" t="s">
        <v>1064</v>
      </c>
      <c r="J181" s="556"/>
      <c r="K181" s="556"/>
      <c r="L181" s="553">
        <f t="shared" si="36"/>
        <v>25</v>
      </c>
      <c r="M181" s="554"/>
      <c r="N181" s="555"/>
      <c r="O181" s="556" t="s">
        <v>586</v>
      </c>
      <c r="P181" s="556"/>
      <c r="Q181" s="556"/>
      <c r="R181" s="556">
        <f t="shared" si="37"/>
        <v>50</v>
      </c>
      <c r="S181" s="556"/>
      <c r="T181" s="556"/>
      <c r="U181" s="556">
        <v>100</v>
      </c>
      <c r="V181" s="556"/>
      <c r="W181" s="556"/>
      <c r="X181" s="556" t="s">
        <v>930</v>
      </c>
      <c r="Y181" s="556"/>
      <c r="Z181" s="556">
        <f t="shared" si="38"/>
        <v>50</v>
      </c>
      <c r="AA181" s="556"/>
      <c r="AB181" s="556"/>
      <c r="AC181" s="553" t="str">
        <f ca="1">IF(D181="~380В",'Исходник '!$O$2,'Исходник '!$Q$2)</f>
        <v>-
-
-</v>
      </c>
      <c r="AD181" s="555"/>
      <c r="AE181" s="556">
        <f t="shared" si="39"/>
        <v>100</v>
      </c>
      <c r="AF181" s="556"/>
      <c r="AG181" s="556"/>
      <c r="AH181" s="556" t="str">
        <f ca="1">IF(D181="~380В",'Исходник '!$O$1,'Исходник '!$Q$1)</f>
        <v>+
+
+</v>
      </c>
      <c r="AI181" s="556"/>
      <c r="AJ181" s="556">
        <v>0.3</v>
      </c>
      <c r="AK181" s="556"/>
      <c r="AL181" s="556"/>
      <c r="AM181" s="556" t="s">
        <v>600</v>
      </c>
      <c r="AN181" s="556"/>
      <c r="AO181" s="556"/>
      <c r="AP181" s="314">
        <v>25</v>
      </c>
      <c r="AQ181" s="102" t="str">
        <f t="shared" si="40"/>
        <v>раздвинь строчку</v>
      </c>
    </row>
    <row r="182" spans="1:43" ht="51.75" customHeight="1">
      <c r="A182" s="622">
        <f t="shared" si="41"/>
        <v>151</v>
      </c>
      <c r="B182" s="622"/>
      <c r="C182" s="427" t="s">
        <v>595</v>
      </c>
      <c r="D182" s="429" t="s">
        <v>596</v>
      </c>
      <c r="E182" s="556" t="s">
        <v>612</v>
      </c>
      <c r="F182" s="556"/>
      <c r="G182" s="556"/>
      <c r="H182" s="556"/>
      <c r="I182" s="556" t="s">
        <v>1064</v>
      </c>
      <c r="J182" s="556"/>
      <c r="K182" s="556"/>
      <c r="L182" s="553">
        <f t="shared" si="36"/>
        <v>25</v>
      </c>
      <c r="M182" s="554"/>
      <c r="N182" s="555"/>
      <c r="O182" s="556" t="s">
        <v>586</v>
      </c>
      <c r="P182" s="556"/>
      <c r="Q182" s="556"/>
      <c r="R182" s="556">
        <f t="shared" si="37"/>
        <v>50</v>
      </c>
      <c r="S182" s="556"/>
      <c r="T182" s="556"/>
      <c r="U182" s="556">
        <v>100</v>
      </c>
      <c r="V182" s="556"/>
      <c r="W182" s="556"/>
      <c r="X182" s="556" t="s">
        <v>930</v>
      </c>
      <c r="Y182" s="556"/>
      <c r="Z182" s="556">
        <f t="shared" si="38"/>
        <v>50</v>
      </c>
      <c r="AA182" s="556"/>
      <c r="AB182" s="556"/>
      <c r="AC182" s="553" t="str">
        <f ca="1">IF(D182="~380В",'Исходник '!$O$2,'Исходник '!$Q$2)</f>
        <v>-
-
-</v>
      </c>
      <c r="AD182" s="555"/>
      <c r="AE182" s="556">
        <f t="shared" si="39"/>
        <v>100</v>
      </c>
      <c r="AF182" s="556"/>
      <c r="AG182" s="556"/>
      <c r="AH182" s="556" t="str">
        <f ca="1">IF(D182="~380В",'Исходник '!$O$1,'Исходник '!$Q$1)</f>
        <v>+
+
+</v>
      </c>
      <c r="AI182" s="556"/>
      <c r="AJ182" s="556">
        <v>0.3</v>
      </c>
      <c r="AK182" s="556"/>
      <c r="AL182" s="556"/>
      <c r="AM182" s="556" t="s">
        <v>598</v>
      </c>
      <c r="AN182" s="556"/>
      <c r="AO182" s="556"/>
      <c r="AP182" s="314">
        <v>25</v>
      </c>
      <c r="AQ182" s="102" t="str">
        <f t="shared" si="40"/>
        <v>раздвинь строчку</v>
      </c>
    </row>
    <row r="183" spans="1:43" ht="51.75" customHeight="1">
      <c r="A183" s="622">
        <f t="shared" si="41"/>
        <v>152</v>
      </c>
      <c r="B183" s="622"/>
      <c r="C183" s="427" t="s">
        <v>595</v>
      </c>
      <c r="D183" s="429" t="s">
        <v>596</v>
      </c>
      <c r="E183" s="556" t="s">
        <v>613</v>
      </c>
      <c r="F183" s="556"/>
      <c r="G183" s="556"/>
      <c r="H183" s="556"/>
      <c r="I183" s="556" t="s">
        <v>1064</v>
      </c>
      <c r="J183" s="556"/>
      <c r="K183" s="556"/>
      <c r="L183" s="553">
        <f t="shared" si="36"/>
        <v>25</v>
      </c>
      <c r="M183" s="554"/>
      <c r="N183" s="555"/>
      <c r="O183" s="556" t="s">
        <v>586</v>
      </c>
      <c r="P183" s="556"/>
      <c r="Q183" s="556"/>
      <c r="R183" s="556">
        <f t="shared" si="37"/>
        <v>50</v>
      </c>
      <c r="S183" s="556"/>
      <c r="T183" s="556"/>
      <c r="U183" s="556">
        <v>100</v>
      </c>
      <c r="V183" s="556"/>
      <c r="W183" s="556"/>
      <c r="X183" s="556" t="s">
        <v>930</v>
      </c>
      <c r="Y183" s="556"/>
      <c r="Z183" s="556">
        <f t="shared" si="38"/>
        <v>50</v>
      </c>
      <c r="AA183" s="556"/>
      <c r="AB183" s="556"/>
      <c r="AC183" s="553" t="str">
        <f ca="1">IF(D183="~380В",'Исходник '!$O$2,'Исходник '!$Q$2)</f>
        <v>-
-
-</v>
      </c>
      <c r="AD183" s="555"/>
      <c r="AE183" s="556">
        <f t="shared" si="39"/>
        <v>100</v>
      </c>
      <c r="AF183" s="556"/>
      <c r="AG183" s="556"/>
      <c r="AH183" s="556" t="str">
        <f ca="1">IF(D183="~380В",'Исходник '!$O$1,'Исходник '!$Q$1)</f>
        <v>+
+
+</v>
      </c>
      <c r="AI183" s="556"/>
      <c r="AJ183" s="556">
        <v>0.3</v>
      </c>
      <c r="AK183" s="556"/>
      <c r="AL183" s="556"/>
      <c r="AM183" s="556" t="s">
        <v>602</v>
      </c>
      <c r="AN183" s="556"/>
      <c r="AO183" s="556"/>
      <c r="AP183" s="314">
        <v>25</v>
      </c>
      <c r="AQ183" s="102" t="str">
        <f t="shared" si="40"/>
        <v>раздвинь строчку</v>
      </c>
    </row>
    <row r="184" spans="1:43" ht="51.75" customHeight="1">
      <c r="A184" s="622">
        <f t="shared" si="41"/>
        <v>153</v>
      </c>
      <c r="B184" s="622"/>
      <c r="C184" s="427" t="s">
        <v>595</v>
      </c>
      <c r="D184" s="429" t="s">
        <v>596</v>
      </c>
      <c r="E184" s="556" t="s">
        <v>614</v>
      </c>
      <c r="F184" s="556"/>
      <c r="G184" s="556"/>
      <c r="H184" s="556"/>
      <c r="I184" s="556" t="s">
        <v>1064</v>
      </c>
      <c r="J184" s="556"/>
      <c r="K184" s="556"/>
      <c r="L184" s="553">
        <f t="shared" si="36"/>
        <v>25</v>
      </c>
      <c r="M184" s="554"/>
      <c r="N184" s="555"/>
      <c r="O184" s="556" t="s">
        <v>586</v>
      </c>
      <c r="P184" s="556"/>
      <c r="Q184" s="556"/>
      <c r="R184" s="556">
        <f t="shared" si="37"/>
        <v>50</v>
      </c>
      <c r="S184" s="556"/>
      <c r="T184" s="556"/>
      <c r="U184" s="556">
        <v>100</v>
      </c>
      <c r="V184" s="556"/>
      <c r="W184" s="556"/>
      <c r="X184" s="556" t="s">
        <v>930</v>
      </c>
      <c r="Y184" s="556"/>
      <c r="Z184" s="556">
        <f t="shared" si="38"/>
        <v>50</v>
      </c>
      <c r="AA184" s="556"/>
      <c r="AB184" s="556"/>
      <c r="AC184" s="553" t="str">
        <f ca="1">IF(D184="~380В",'Исходник '!$O$2,'Исходник '!$Q$2)</f>
        <v>-
-
-</v>
      </c>
      <c r="AD184" s="555"/>
      <c r="AE184" s="556">
        <f t="shared" si="39"/>
        <v>100</v>
      </c>
      <c r="AF184" s="556"/>
      <c r="AG184" s="556"/>
      <c r="AH184" s="556" t="str">
        <f ca="1">IF(D184="~380В",'Исходник '!$O$1,'Исходник '!$Q$1)</f>
        <v>+
+
+</v>
      </c>
      <c r="AI184" s="556"/>
      <c r="AJ184" s="556">
        <v>0.3</v>
      </c>
      <c r="AK184" s="556"/>
      <c r="AL184" s="556"/>
      <c r="AM184" s="556" t="s">
        <v>598</v>
      </c>
      <c r="AN184" s="556"/>
      <c r="AO184" s="556"/>
      <c r="AP184" s="314">
        <v>25</v>
      </c>
      <c r="AQ184" s="102" t="str">
        <f t="shared" si="40"/>
        <v>раздвинь строчку</v>
      </c>
    </row>
    <row r="185" spans="1:43" ht="51.75" customHeight="1">
      <c r="A185" s="622">
        <f t="shared" si="41"/>
        <v>154</v>
      </c>
      <c r="B185" s="622"/>
      <c r="C185" s="427" t="s">
        <v>595</v>
      </c>
      <c r="D185" s="429" t="s">
        <v>596</v>
      </c>
      <c r="E185" s="556" t="s">
        <v>615</v>
      </c>
      <c r="F185" s="556"/>
      <c r="G185" s="556"/>
      <c r="H185" s="556"/>
      <c r="I185" s="556" t="s">
        <v>1064</v>
      </c>
      <c r="J185" s="556"/>
      <c r="K185" s="556"/>
      <c r="L185" s="553">
        <f t="shared" si="36"/>
        <v>25</v>
      </c>
      <c r="M185" s="554"/>
      <c r="N185" s="555"/>
      <c r="O185" s="556" t="s">
        <v>586</v>
      </c>
      <c r="P185" s="556"/>
      <c r="Q185" s="556"/>
      <c r="R185" s="556">
        <f t="shared" si="37"/>
        <v>50</v>
      </c>
      <c r="S185" s="556"/>
      <c r="T185" s="556"/>
      <c r="U185" s="556">
        <v>100</v>
      </c>
      <c r="V185" s="556"/>
      <c r="W185" s="556"/>
      <c r="X185" s="556" t="s">
        <v>930</v>
      </c>
      <c r="Y185" s="556"/>
      <c r="Z185" s="556">
        <f t="shared" si="38"/>
        <v>50</v>
      </c>
      <c r="AA185" s="556"/>
      <c r="AB185" s="556"/>
      <c r="AC185" s="553" t="str">
        <f ca="1">IF(D185="~380В",'Исходник '!$O$2,'Исходник '!$Q$2)</f>
        <v>-
-
-</v>
      </c>
      <c r="AD185" s="555"/>
      <c r="AE185" s="556">
        <f t="shared" si="39"/>
        <v>100</v>
      </c>
      <c r="AF185" s="556"/>
      <c r="AG185" s="556"/>
      <c r="AH185" s="556" t="str">
        <f ca="1">IF(D185="~380В",'Исходник '!$O$1,'Исходник '!$Q$1)</f>
        <v>+
+
+</v>
      </c>
      <c r="AI185" s="556"/>
      <c r="AJ185" s="556">
        <v>0.3</v>
      </c>
      <c r="AK185" s="556"/>
      <c r="AL185" s="556"/>
      <c r="AM185" s="556" t="s">
        <v>649</v>
      </c>
      <c r="AN185" s="556"/>
      <c r="AO185" s="556"/>
      <c r="AP185" s="314">
        <v>25</v>
      </c>
      <c r="AQ185" s="102" t="str">
        <f t="shared" si="40"/>
        <v>раздвинь строчку</v>
      </c>
    </row>
    <row r="186" spans="1:43" ht="51.75" customHeight="1">
      <c r="A186" s="622">
        <f t="shared" si="41"/>
        <v>155</v>
      </c>
      <c r="B186" s="622"/>
      <c r="C186" s="427" t="s">
        <v>595</v>
      </c>
      <c r="D186" s="429" t="s">
        <v>596</v>
      </c>
      <c r="E186" s="556" t="s">
        <v>616</v>
      </c>
      <c r="F186" s="556"/>
      <c r="G186" s="556"/>
      <c r="H186" s="556"/>
      <c r="I186" s="556" t="s">
        <v>1064</v>
      </c>
      <c r="J186" s="556"/>
      <c r="K186" s="556"/>
      <c r="L186" s="553">
        <f t="shared" si="36"/>
        <v>25</v>
      </c>
      <c r="M186" s="554"/>
      <c r="N186" s="555"/>
      <c r="O186" s="556" t="s">
        <v>586</v>
      </c>
      <c r="P186" s="556"/>
      <c r="Q186" s="556"/>
      <c r="R186" s="556">
        <f t="shared" si="37"/>
        <v>50</v>
      </c>
      <c r="S186" s="556"/>
      <c r="T186" s="556"/>
      <c r="U186" s="556">
        <v>100</v>
      </c>
      <c r="V186" s="556"/>
      <c r="W186" s="556"/>
      <c r="X186" s="556" t="s">
        <v>930</v>
      </c>
      <c r="Y186" s="556"/>
      <c r="Z186" s="556">
        <f t="shared" si="38"/>
        <v>50</v>
      </c>
      <c r="AA186" s="556"/>
      <c r="AB186" s="556"/>
      <c r="AC186" s="553" t="str">
        <f ca="1">IF(D186="~380В",'Исходник '!$O$2,'Исходник '!$Q$2)</f>
        <v>-
-
-</v>
      </c>
      <c r="AD186" s="555"/>
      <c r="AE186" s="556">
        <f t="shared" si="39"/>
        <v>100</v>
      </c>
      <c r="AF186" s="556"/>
      <c r="AG186" s="556"/>
      <c r="AH186" s="556" t="str">
        <f ca="1">IF(D186="~380В",'Исходник '!$O$1,'Исходник '!$Q$1)</f>
        <v>+
+
+</v>
      </c>
      <c r="AI186" s="556"/>
      <c r="AJ186" s="556">
        <v>0.3</v>
      </c>
      <c r="AK186" s="556"/>
      <c r="AL186" s="556"/>
      <c r="AM186" s="556" t="s">
        <v>600</v>
      </c>
      <c r="AN186" s="556"/>
      <c r="AO186" s="556"/>
      <c r="AP186" s="314">
        <v>25</v>
      </c>
      <c r="AQ186" s="102" t="str">
        <f t="shared" si="40"/>
        <v>раздвинь строчку</v>
      </c>
    </row>
    <row r="187" spans="1:43" ht="51.75" customHeight="1">
      <c r="A187" s="622">
        <f t="shared" si="41"/>
        <v>156</v>
      </c>
      <c r="B187" s="622"/>
      <c r="C187" s="427" t="s">
        <v>595</v>
      </c>
      <c r="D187" s="429" t="s">
        <v>596</v>
      </c>
      <c r="E187" s="556" t="s">
        <v>617</v>
      </c>
      <c r="F187" s="556"/>
      <c r="G187" s="556"/>
      <c r="H187" s="556"/>
      <c r="I187" s="556" t="s">
        <v>1064</v>
      </c>
      <c r="J187" s="556"/>
      <c r="K187" s="556"/>
      <c r="L187" s="553">
        <f t="shared" si="36"/>
        <v>25</v>
      </c>
      <c r="M187" s="554"/>
      <c r="N187" s="555"/>
      <c r="O187" s="556" t="s">
        <v>586</v>
      </c>
      <c r="P187" s="556"/>
      <c r="Q187" s="556"/>
      <c r="R187" s="556">
        <f t="shared" si="37"/>
        <v>50</v>
      </c>
      <c r="S187" s="556"/>
      <c r="T187" s="556"/>
      <c r="U187" s="556">
        <v>100</v>
      </c>
      <c r="V187" s="556"/>
      <c r="W187" s="556"/>
      <c r="X187" s="556" t="s">
        <v>930</v>
      </c>
      <c r="Y187" s="556"/>
      <c r="Z187" s="556">
        <f t="shared" si="38"/>
        <v>50</v>
      </c>
      <c r="AA187" s="556"/>
      <c r="AB187" s="556"/>
      <c r="AC187" s="553" t="str">
        <f ca="1">IF(D187="~380В",'Исходник '!$O$2,'Исходник '!$Q$2)</f>
        <v>-
-
-</v>
      </c>
      <c r="AD187" s="555"/>
      <c r="AE187" s="556">
        <f t="shared" si="39"/>
        <v>100</v>
      </c>
      <c r="AF187" s="556"/>
      <c r="AG187" s="556"/>
      <c r="AH187" s="556" t="str">
        <f ca="1">IF(D187="~380В",'Исходник '!$O$1,'Исходник '!$Q$1)</f>
        <v>+
+
+</v>
      </c>
      <c r="AI187" s="556"/>
      <c r="AJ187" s="556">
        <v>0.3</v>
      </c>
      <c r="AK187" s="556"/>
      <c r="AL187" s="556"/>
      <c r="AM187" s="556" t="s">
        <v>604</v>
      </c>
      <c r="AN187" s="556"/>
      <c r="AO187" s="556"/>
      <c r="AP187" s="314">
        <v>25</v>
      </c>
      <c r="AQ187" s="102" t="str">
        <f t="shared" si="40"/>
        <v>раздвинь строчку</v>
      </c>
    </row>
    <row r="188" spans="1:43" ht="51.75" customHeight="1">
      <c r="A188" s="622">
        <f t="shared" si="41"/>
        <v>157</v>
      </c>
      <c r="B188" s="622"/>
      <c r="C188" s="427" t="s">
        <v>595</v>
      </c>
      <c r="D188" s="429" t="s">
        <v>596</v>
      </c>
      <c r="E188" s="556" t="s">
        <v>618</v>
      </c>
      <c r="F188" s="556"/>
      <c r="G188" s="556"/>
      <c r="H188" s="556"/>
      <c r="I188" s="556" t="s">
        <v>1064</v>
      </c>
      <c r="J188" s="556"/>
      <c r="K188" s="556"/>
      <c r="L188" s="553">
        <f t="shared" si="36"/>
        <v>25</v>
      </c>
      <c r="M188" s="554"/>
      <c r="N188" s="555"/>
      <c r="O188" s="556" t="s">
        <v>586</v>
      </c>
      <c r="P188" s="556"/>
      <c r="Q188" s="556"/>
      <c r="R188" s="556">
        <f t="shared" si="37"/>
        <v>50</v>
      </c>
      <c r="S188" s="556"/>
      <c r="T188" s="556"/>
      <c r="U188" s="556">
        <v>100</v>
      </c>
      <c r="V188" s="556"/>
      <c r="W188" s="556"/>
      <c r="X188" s="556" t="s">
        <v>930</v>
      </c>
      <c r="Y188" s="556"/>
      <c r="Z188" s="556">
        <f t="shared" si="38"/>
        <v>50</v>
      </c>
      <c r="AA188" s="556"/>
      <c r="AB188" s="556"/>
      <c r="AC188" s="553" t="str">
        <f ca="1">IF(D188="~380В",'Исходник '!$O$2,'Исходник '!$Q$2)</f>
        <v>-
-
-</v>
      </c>
      <c r="AD188" s="555"/>
      <c r="AE188" s="556">
        <f t="shared" si="39"/>
        <v>100</v>
      </c>
      <c r="AF188" s="556"/>
      <c r="AG188" s="556"/>
      <c r="AH188" s="556" t="str">
        <f ca="1">IF(D188="~380В",'Исходник '!$O$1,'Исходник '!$Q$1)</f>
        <v>+
+
+</v>
      </c>
      <c r="AI188" s="556"/>
      <c r="AJ188" s="556">
        <v>0.3</v>
      </c>
      <c r="AK188" s="556"/>
      <c r="AL188" s="556"/>
      <c r="AM188" s="556" t="s">
        <v>602</v>
      </c>
      <c r="AN188" s="556"/>
      <c r="AO188" s="556"/>
      <c r="AP188" s="314">
        <v>25</v>
      </c>
      <c r="AQ188" s="102" t="str">
        <f t="shared" si="40"/>
        <v>раздвинь строчку</v>
      </c>
    </row>
    <row r="189" spans="1:43" ht="46.5" customHeight="1">
      <c r="A189" s="622">
        <f t="shared" si="41"/>
        <v>158</v>
      </c>
      <c r="B189" s="622"/>
      <c r="C189" s="427" t="s">
        <v>595</v>
      </c>
      <c r="D189" s="429" t="s">
        <v>596</v>
      </c>
      <c r="E189" s="556" t="s">
        <v>619</v>
      </c>
      <c r="F189" s="556"/>
      <c r="G189" s="556"/>
      <c r="H189" s="556"/>
      <c r="I189" s="556" t="s">
        <v>1064</v>
      </c>
      <c r="J189" s="556"/>
      <c r="K189" s="556"/>
      <c r="L189" s="553">
        <f t="shared" si="36"/>
        <v>25</v>
      </c>
      <c r="M189" s="554"/>
      <c r="N189" s="555"/>
      <c r="O189" s="556" t="s">
        <v>586</v>
      </c>
      <c r="P189" s="556"/>
      <c r="Q189" s="556"/>
      <c r="R189" s="556">
        <f t="shared" si="37"/>
        <v>50</v>
      </c>
      <c r="S189" s="556"/>
      <c r="T189" s="556"/>
      <c r="U189" s="556">
        <v>100</v>
      </c>
      <c r="V189" s="556"/>
      <c r="W189" s="556"/>
      <c r="X189" s="556" t="s">
        <v>930</v>
      </c>
      <c r="Y189" s="556"/>
      <c r="Z189" s="556">
        <f t="shared" si="38"/>
        <v>50</v>
      </c>
      <c r="AA189" s="556"/>
      <c r="AB189" s="556"/>
      <c r="AC189" s="553" t="str">
        <f ca="1">IF(D189="~380В",'Исходник '!$O$2,'Исходник '!$Q$2)</f>
        <v>-
-
-</v>
      </c>
      <c r="AD189" s="555"/>
      <c r="AE189" s="556">
        <f t="shared" si="39"/>
        <v>100</v>
      </c>
      <c r="AF189" s="556"/>
      <c r="AG189" s="556"/>
      <c r="AH189" s="556" t="str">
        <f ca="1">IF(D189="~380В",'Исходник '!$O$1,'Исходник '!$Q$1)</f>
        <v>+
+
+</v>
      </c>
      <c r="AI189" s="556"/>
      <c r="AJ189" s="556">
        <v>0.3</v>
      </c>
      <c r="AK189" s="556"/>
      <c r="AL189" s="556"/>
      <c r="AM189" s="556" t="s">
        <v>649</v>
      </c>
      <c r="AN189" s="556"/>
      <c r="AO189" s="556"/>
      <c r="AP189" s="314">
        <v>25</v>
      </c>
      <c r="AQ189" s="102" t="str">
        <f t="shared" si="40"/>
        <v>раздвинь строчку</v>
      </c>
    </row>
    <row r="190" spans="1:43" ht="48.75" customHeight="1">
      <c r="A190" s="622">
        <f t="shared" si="41"/>
        <v>159</v>
      </c>
      <c r="B190" s="622"/>
      <c r="C190" s="427" t="s">
        <v>595</v>
      </c>
      <c r="D190" s="429" t="s">
        <v>596</v>
      </c>
      <c r="E190" s="556" t="s">
        <v>620</v>
      </c>
      <c r="F190" s="556"/>
      <c r="G190" s="556"/>
      <c r="H190" s="556"/>
      <c r="I190" s="556" t="s">
        <v>1064</v>
      </c>
      <c r="J190" s="556"/>
      <c r="K190" s="556"/>
      <c r="L190" s="553">
        <f t="shared" si="36"/>
        <v>25</v>
      </c>
      <c r="M190" s="554"/>
      <c r="N190" s="555"/>
      <c r="O190" s="556" t="s">
        <v>586</v>
      </c>
      <c r="P190" s="556"/>
      <c r="Q190" s="556"/>
      <c r="R190" s="556">
        <f t="shared" si="37"/>
        <v>50</v>
      </c>
      <c r="S190" s="556"/>
      <c r="T190" s="556"/>
      <c r="U190" s="556">
        <v>100</v>
      </c>
      <c r="V190" s="556"/>
      <c r="W190" s="556"/>
      <c r="X190" s="556" t="s">
        <v>930</v>
      </c>
      <c r="Y190" s="556"/>
      <c r="Z190" s="556">
        <f t="shared" si="38"/>
        <v>50</v>
      </c>
      <c r="AA190" s="556"/>
      <c r="AB190" s="556"/>
      <c r="AC190" s="553" t="str">
        <f ca="1">IF(D190="~380В",'Исходник '!$O$2,'Исходник '!$Q$2)</f>
        <v>-
-
-</v>
      </c>
      <c r="AD190" s="555"/>
      <c r="AE190" s="556">
        <f t="shared" si="39"/>
        <v>100</v>
      </c>
      <c r="AF190" s="556"/>
      <c r="AG190" s="556"/>
      <c r="AH190" s="556" t="str">
        <f ca="1">IF(D190="~380В",'Исходник '!$O$1,'Исходник '!$Q$1)</f>
        <v>+
+
+</v>
      </c>
      <c r="AI190" s="556"/>
      <c r="AJ190" s="556">
        <v>0.3</v>
      </c>
      <c r="AK190" s="556"/>
      <c r="AL190" s="556"/>
      <c r="AM190" s="556" t="s">
        <v>600</v>
      </c>
      <c r="AN190" s="556"/>
      <c r="AO190" s="556"/>
      <c r="AP190" s="314">
        <v>25</v>
      </c>
      <c r="AQ190" s="102" t="str">
        <f t="shared" si="40"/>
        <v>раздвинь строчку</v>
      </c>
    </row>
    <row r="191" spans="1:43" ht="51.75" customHeight="1">
      <c r="A191" s="622">
        <f t="shared" si="41"/>
        <v>160</v>
      </c>
      <c r="B191" s="622"/>
      <c r="C191" s="427" t="s">
        <v>595</v>
      </c>
      <c r="D191" s="429" t="s">
        <v>596</v>
      </c>
      <c r="E191" s="556" t="s">
        <v>621</v>
      </c>
      <c r="F191" s="556"/>
      <c r="G191" s="556"/>
      <c r="H191" s="556"/>
      <c r="I191" s="556" t="s">
        <v>1064</v>
      </c>
      <c r="J191" s="556"/>
      <c r="K191" s="556"/>
      <c r="L191" s="553">
        <f t="shared" si="36"/>
        <v>25</v>
      </c>
      <c r="M191" s="554"/>
      <c r="N191" s="555"/>
      <c r="O191" s="556" t="s">
        <v>586</v>
      </c>
      <c r="P191" s="556"/>
      <c r="Q191" s="556"/>
      <c r="R191" s="556">
        <f t="shared" si="37"/>
        <v>50</v>
      </c>
      <c r="S191" s="556"/>
      <c r="T191" s="556"/>
      <c r="U191" s="556">
        <v>100</v>
      </c>
      <c r="V191" s="556"/>
      <c r="W191" s="556"/>
      <c r="X191" s="556" t="s">
        <v>930</v>
      </c>
      <c r="Y191" s="556"/>
      <c r="Z191" s="556">
        <f t="shared" si="38"/>
        <v>50</v>
      </c>
      <c r="AA191" s="556"/>
      <c r="AB191" s="556"/>
      <c r="AC191" s="553" t="str">
        <f ca="1">IF(D191="~380В",'Исходник '!$O$2,'Исходник '!$Q$2)</f>
        <v>-
-
-</v>
      </c>
      <c r="AD191" s="555"/>
      <c r="AE191" s="556">
        <f t="shared" si="39"/>
        <v>100</v>
      </c>
      <c r="AF191" s="556"/>
      <c r="AG191" s="556"/>
      <c r="AH191" s="556" t="str">
        <f ca="1">IF(D191="~380В",'Исходник '!$O$1,'Исходник '!$Q$1)</f>
        <v>+
+
+</v>
      </c>
      <c r="AI191" s="556"/>
      <c r="AJ191" s="556">
        <v>0.3</v>
      </c>
      <c r="AK191" s="556"/>
      <c r="AL191" s="556"/>
      <c r="AM191" s="556" t="s">
        <v>598</v>
      </c>
      <c r="AN191" s="556"/>
      <c r="AO191" s="556"/>
      <c r="AP191" s="314">
        <v>25</v>
      </c>
      <c r="AQ191" s="102" t="str">
        <f t="shared" si="40"/>
        <v>раздвинь строчку</v>
      </c>
    </row>
    <row r="192" spans="1:43" ht="51.75" customHeight="1">
      <c r="A192" s="622">
        <f t="shared" si="41"/>
        <v>161</v>
      </c>
      <c r="B192" s="622"/>
      <c r="C192" s="427" t="s">
        <v>595</v>
      </c>
      <c r="D192" s="429" t="s">
        <v>596</v>
      </c>
      <c r="E192" s="556" t="s">
        <v>628</v>
      </c>
      <c r="F192" s="556"/>
      <c r="G192" s="556"/>
      <c r="H192" s="556"/>
      <c r="I192" s="556" t="s">
        <v>1064</v>
      </c>
      <c r="J192" s="556"/>
      <c r="K192" s="556"/>
      <c r="L192" s="553">
        <f t="shared" si="36"/>
        <v>25</v>
      </c>
      <c r="M192" s="554"/>
      <c r="N192" s="555"/>
      <c r="O192" s="556" t="s">
        <v>586</v>
      </c>
      <c r="P192" s="556"/>
      <c r="Q192" s="556"/>
      <c r="R192" s="556">
        <f t="shared" si="37"/>
        <v>50</v>
      </c>
      <c r="S192" s="556"/>
      <c r="T192" s="556"/>
      <c r="U192" s="556">
        <v>100</v>
      </c>
      <c r="V192" s="556"/>
      <c r="W192" s="556"/>
      <c r="X192" s="556" t="s">
        <v>930</v>
      </c>
      <c r="Y192" s="556"/>
      <c r="Z192" s="556">
        <f t="shared" si="38"/>
        <v>50</v>
      </c>
      <c r="AA192" s="556"/>
      <c r="AB192" s="556"/>
      <c r="AC192" s="553" t="str">
        <f ca="1">IF(D192="~380В",'Исходник '!$O$2,'Исходник '!$Q$2)</f>
        <v>-
-
-</v>
      </c>
      <c r="AD192" s="555"/>
      <c r="AE192" s="556">
        <f t="shared" si="39"/>
        <v>100</v>
      </c>
      <c r="AF192" s="556"/>
      <c r="AG192" s="556"/>
      <c r="AH192" s="556" t="str">
        <f ca="1">IF(D192="~380В",'Исходник '!$O$1,'Исходник '!$Q$1)</f>
        <v>+
+
+</v>
      </c>
      <c r="AI192" s="556"/>
      <c r="AJ192" s="556">
        <v>0.3</v>
      </c>
      <c r="AK192" s="556"/>
      <c r="AL192" s="556"/>
      <c r="AM192" s="556" t="s">
        <v>602</v>
      </c>
      <c r="AN192" s="556"/>
      <c r="AO192" s="556"/>
      <c r="AP192" s="314">
        <v>25</v>
      </c>
      <c r="AQ192" s="102" t="str">
        <f t="shared" si="40"/>
        <v>раздвинь строчку</v>
      </c>
    </row>
    <row r="193" spans="1:43" ht="51.75" customHeight="1">
      <c r="A193" s="622">
        <f t="shared" si="41"/>
        <v>162</v>
      </c>
      <c r="B193" s="622"/>
      <c r="C193" s="427" t="s">
        <v>595</v>
      </c>
      <c r="D193" s="429" t="s">
        <v>596</v>
      </c>
      <c r="E193" s="556" t="s">
        <v>629</v>
      </c>
      <c r="F193" s="556"/>
      <c r="G193" s="556"/>
      <c r="H193" s="556"/>
      <c r="I193" s="556" t="s">
        <v>1064</v>
      </c>
      <c r="J193" s="556"/>
      <c r="K193" s="556"/>
      <c r="L193" s="553">
        <f t="shared" si="36"/>
        <v>25</v>
      </c>
      <c r="M193" s="554"/>
      <c r="N193" s="555"/>
      <c r="O193" s="556" t="s">
        <v>586</v>
      </c>
      <c r="P193" s="556"/>
      <c r="Q193" s="556"/>
      <c r="R193" s="556">
        <f t="shared" si="37"/>
        <v>50</v>
      </c>
      <c r="S193" s="556"/>
      <c r="T193" s="556"/>
      <c r="U193" s="556">
        <v>100</v>
      </c>
      <c r="V193" s="556"/>
      <c r="W193" s="556"/>
      <c r="X193" s="556" t="s">
        <v>930</v>
      </c>
      <c r="Y193" s="556"/>
      <c r="Z193" s="556">
        <f t="shared" si="38"/>
        <v>50</v>
      </c>
      <c r="AA193" s="556"/>
      <c r="AB193" s="556"/>
      <c r="AC193" s="553" t="str">
        <f ca="1">IF(D193="~380В",'Исходник '!$O$2,'Исходник '!$Q$2)</f>
        <v>-
-
-</v>
      </c>
      <c r="AD193" s="555"/>
      <c r="AE193" s="556">
        <f t="shared" si="39"/>
        <v>100</v>
      </c>
      <c r="AF193" s="556"/>
      <c r="AG193" s="556"/>
      <c r="AH193" s="556" t="str">
        <f ca="1">IF(D193="~380В",'Исходник '!$O$1,'Исходник '!$Q$1)</f>
        <v>+
+
+</v>
      </c>
      <c r="AI193" s="556"/>
      <c r="AJ193" s="556">
        <v>0.3</v>
      </c>
      <c r="AK193" s="556"/>
      <c r="AL193" s="556"/>
      <c r="AM193" s="556" t="s">
        <v>600</v>
      </c>
      <c r="AN193" s="556"/>
      <c r="AO193" s="556"/>
      <c r="AP193" s="314">
        <v>25</v>
      </c>
      <c r="AQ193" s="102" t="str">
        <f t="shared" si="40"/>
        <v>раздвинь строчку</v>
      </c>
    </row>
    <row r="194" spans="1:43" ht="51.75" customHeight="1">
      <c r="A194" s="622">
        <f t="shared" si="41"/>
        <v>163</v>
      </c>
      <c r="B194" s="622"/>
      <c r="C194" s="427" t="s">
        <v>595</v>
      </c>
      <c r="D194" s="429" t="s">
        <v>596</v>
      </c>
      <c r="E194" s="556" t="s">
        <v>630</v>
      </c>
      <c r="F194" s="556"/>
      <c r="G194" s="556"/>
      <c r="H194" s="556"/>
      <c r="I194" s="556" t="s">
        <v>1064</v>
      </c>
      <c r="J194" s="556"/>
      <c r="K194" s="556"/>
      <c r="L194" s="553">
        <f t="shared" si="36"/>
        <v>25</v>
      </c>
      <c r="M194" s="554"/>
      <c r="N194" s="555"/>
      <c r="O194" s="556" t="s">
        <v>586</v>
      </c>
      <c r="P194" s="556"/>
      <c r="Q194" s="556"/>
      <c r="R194" s="556">
        <f t="shared" si="37"/>
        <v>50</v>
      </c>
      <c r="S194" s="556"/>
      <c r="T194" s="556"/>
      <c r="U194" s="556">
        <v>100</v>
      </c>
      <c r="V194" s="556"/>
      <c r="W194" s="556"/>
      <c r="X194" s="556" t="s">
        <v>930</v>
      </c>
      <c r="Y194" s="556"/>
      <c r="Z194" s="556">
        <f t="shared" si="38"/>
        <v>50</v>
      </c>
      <c r="AA194" s="556"/>
      <c r="AB194" s="556"/>
      <c r="AC194" s="553" t="str">
        <f ca="1">IF(D194="~380В",'Исходник '!$O$2,'Исходник '!$Q$2)</f>
        <v>-
-
-</v>
      </c>
      <c r="AD194" s="555"/>
      <c r="AE194" s="556">
        <f t="shared" si="39"/>
        <v>100</v>
      </c>
      <c r="AF194" s="556"/>
      <c r="AG194" s="556"/>
      <c r="AH194" s="556" t="str">
        <f ca="1">IF(D194="~380В",'Исходник '!$O$1,'Исходник '!$Q$1)</f>
        <v>+
+
+</v>
      </c>
      <c r="AI194" s="556"/>
      <c r="AJ194" s="556">
        <v>0.3</v>
      </c>
      <c r="AK194" s="556"/>
      <c r="AL194" s="556"/>
      <c r="AM194" s="556" t="s">
        <v>598</v>
      </c>
      <c r="AN194" s="556"/>
      <c r="AO194" s="556"/>
      <c r="AP194" s="314">
        <v>25</v>
      </c>
      <c r="AQ194" s="102" t="str">
        <f t="shared" si="40"/>
        <v>раздвинь строчку</v>
      </c>
    </row>
    <row r="195" spans="1:43" ht="51.75" customHeight="1">
      <c r="A195" s="622">
        <f t="shared" si="41"/>
        <v>164</v>
      </c>
      <c r="B195" s="622"/>
      <c r="C195" s="427" t="s">
        <v>595</v>
      </c>
      <c r="D195" s="429" t="s">
        <v>596</v>
      </c>
      <c r="E195" s="556" t="s">
        <v>631</v>
      </c>
      <c r="F195" s="556"/>
      <c r="G195" s="556"/>
      <c r="H195" s="556"/>
      <c r="I195" s="556" t="s">
        <v>1064</v>
      </c>
      <c r="J195" s="556"/>
      <c r="K195" s="556"/>
      <c r="L195" s="553">
        <f t="shared" si="36"/>
        <v>25</v>
      </c>
      <c r="M195" s="554"/>
      <c r="N195" s="555"/>
      <c r="O195" s="556" t="s">
        <v>586</v>
      </c>
      <c r="P195" s="556"/>
      <c r="Q195" s="556"/>
      <c r="R195" s="556">
        <f t="shared" si="37"/>
        <v>50</v>
      </c>
      <c r="S195" s="556"/>
      <c r="T195" s="556"/>
      <c r="U195" s="556">
        <v>100</v>
      </c>
      <c r="V195" s="556"/>
      <c r="W195" s="556"/>
      <c r="X195" s="556" t="s">
        <v>930</v>
      </c>
      <c r="Y195" s="556"/>
      <c r="Z195" s="556">
        <f t="shared" si="38"/>
        <v>50</v>
      </c>
      <c r="AA195" s="556"/>
      <c r="AB195" s="556"/>
      <c r="AC195" s="553" t="str">
        <f ca="1">IF(D195="~380В",'Исходник '!$O$2,'Исходник '!$Q$2)</f>
        <v>-
-
-</v>
      </c>
      <c r="AD195" s="555"/>
      <c r="AE195" s="556">
        <f t="shared" si="39"/>
        <v>100</v>
      </c>
      <c r="AF195" s="556"/>
      <c r="AG195" s="556"/>
      <c r="AH195" s="556" t="str">
        <f ca="1">IF(D195="~380В",'Исходник '!$O$1,'Исходник '!$Q$1)</f>
        <v>+
+
+</v>
      </c>
      <c r="AI195" s="556"/>
      <c r="AJ195" s="556">
        <v>0.3</v>
      </c>
      <c r="AK195" s="556"/>
      <c r="AL195" s="556"/>
      <c r="AM195" s="556" t="s">
        <v>649</v>
      </c>
      <c r="AN195" s="556"/>
      <c r="AO195" s="556"/>
      <c r="AP195" s="314">
        <v>25</v>
      </c>
      <c r="AQ195" s="102" t="str">
        <f t="shared" si="40"/>
        <v>раздвинь строчку</v>
      </c>
    </row>
    <row r="196" spans="1:43" ht="51.75" customHeight="1">
      <c r="A196" s="622">
        <f t="shared" si="41"/>
        <v>165</v>
      </c>
      <c r="B196" s="622"/>
      <c r="C196" s="427" t="s">
        <v>595</v>
      </c>
      <c r="D196" s="429" t="s">
        <v>596</v>
      </c>
      <c r="E196" s="556" t="s">
        <v>632</v>
      </c>
      <c r="F196" s="556"/>
      <c r="G196" s="556"/>
      <c r="H196" s="556"/>
      <c r="I196" s="556" t="s">
        <v>1064</v>
      </c>
      <c r="J196" s="556"/>
      <c r="K196" s="556"/>
      <c r="L196" s="553">
        <f t="shared" si="36"/>
        <v>25</v>
      </c>
      <c r="M196" s="554"/>
      <c r="N196" s="555"/>
      <c r="O196" s="556" t="s">
        <v>586</v>
      </c>
      <c r="P196" s="556"/>
      <c r="Q196" s="556"/>
      <c r="R196" s="556">
        <f t="shared" si="37"/>
        <v>50</v>
      </c>
      <c r="S196" s="556"/>
      <c r="T196" s="556"/>
      <c r="U196" s="556">
        <v>100</v>
      </c>
      <c r="V196" s="556"/>
      <c r="W196" s="556"/>
      <c r="X196" s="556" t="s">
        <v>930</v>
      </c>
      <c r="Y196" s="556"/>
      <c r="Z196" s="556">
        <f t="shared" si="38"/>
        <v>50</v>
      </c>
      <c r="AA196" s="556"/>
      <c r="AB196" s="556"/>
      <c r="AC196" s="553" t="str">
        <f ca="1">IF(D196="~380В",'Исходник '!$O$2,'Исходник '!$Q$2)</f>
        <v>-
-
-</v>
      </c>
      <c r="AD196" s="555"/>
      <c r="AE196" s="556">
        <f t="shared" si="39"/>
        <v>100</v>
      </c>
      <c r="AF196" s="556"/>
      <c r="AG196" s="556"/>
      <c r="AH196" s="556" t="str">
        <f ca="1">IF(D196="~380В",'Исходник '!$O$1,'Исходник '!$Q$1)</f>
        <v>+
+
+</v>
      </c>
      <c r="AI196" s="556"/>
      <c r="AJ196" s="556">
        <v>0.3</v>
      </c>
      <c r="AK196" s="556"/>
      <c r="AL196" s="556"/>
      <c r="AM196" s="556" t="s">
        <v>602</v>
      </c>
      <c r="AN196" s="556"/>
      <c r="AO196" s="556"/>
      <c r="AP196" s="314">
        <v>25</v>
      </c>
      <c r="AQ196" s="102" t="str">
        <f t="shared" si="40"/>
        <v>раздвинь строчку</v>
      </c>
    </row>
    <row r="197" spans="1:43" ht="51.75" customHeight="1">
      <c r="A197" s="622">
        <f t="shared" si="41"/>
        <v>166</v>
      </c>
      <c r="B197" s="622"/>
      <c r="C197" s="427" t="s">
        <v>595</v>
      </c>
      <c r="D197" s="429" t="s">
        <v>596</v>
      </c>
      <c r="E197" s="556" t="s">
        <v>633</v>
      </c>
      <c r="F197" s="556"/>
      <c r="G197" s="556"/>
      <c r="H197" s="556"/>
      <c r="I197" s="556" t="s">
        <v>1064</v>
      </c>
      <c r="J197" s="556"/>
      <c r="K197" s="556"/>
      <c r="L197" s="553">
        <f t="shared" si="36"/>
        <v>25</v>
      </c>
      <c r="M197" s="554"/>
      <c r="N197" s="555"/>
      <c r="O197" s="556" t="s">
        <v>586</v>
      </c>
      <c r="P197" s="556"/>
      <c r="Q197" s="556"/>
      <c r="R197" s="556">
        <f t="shared" si="37"/>
        <v>50</v>
      </c>
      <c r="S197" s="556"/>
      <c r="T197" s="556"/>
      <c r="U197" s="556">
        <v>100</v>
      </c>
      <c r="V197" s="556"/>
      <c r="W197" s="556"/>
      <c r="X197" s="556" t="s">
        <v>930</v>
      </c>
      <c r="Y197" s="556"/>
      <c r="Z197" s="556">
        <f t="shared" si="38"/>
        <v>50</v>
      </c>
      <c r="AA197" s="556"/>
      <c r="AB197" s="556"/>
      <c r="AC197" s="553" t="str">
        <f ca="1">IF(D197="~380В",'Исходник '!$O$2,'Исходник '!$Q$2)</f>
        <v>-
-
-</v>
      </c>
      <c r="AD197" s="555"/>
      <c r="AE197" s="556">
        <f t="shared" si="39"/>
        <v>100</v>
      </c>
      <c r="AF197" s="556"/>
      <c r="AG197" s="556"/>
      <c r="AH197" s="556" t="str">
        <f ca="1">IF(D197="~380В",'Исходник '!$O$1,'Исходник '!$Q$1)</f>
        <v>+
+
+</v>
      </c>
      <c r="AI197" s="556"/>
      <c r="AJ197" s="556">
        <v>0.3</v>
      </c>
      <c r="AK197" s="556"/>
      <c r="AL197" s="556"/>
      <c r="AM197" s="556" t="s">
        <v>604</v>
      </c>
      <c r="AN197" s="556"/>
      <c r="AO197" s="556"/>
      <c r="AP197" s="314">
        <v>25</v>
      </c>
      <c r="AQ197" s="102" t="str">
        <f t="shared" si="40"/>
        <v>раздвинь строчку</v>
      </c>
    </row>
    <row r="198" spans="1:43" ht="51.75" customHeight="1">
      <c r="A198" s="622">
        <f t="shared" si="41"/>
        <v>167</v>
      </c>
      <c r="B198" s="622"/>
      <c r="C198" s="427" t="s">
        <v>595</v>
      </c>
      <c r="D198" s="429" t="s">
        <v>596</v>
      </c>
      <c r="E198" s="556" t="s">
        <v>634</v>
      </c>
      <c r="F198" s="556"/>
      <c r="G198" s="556"/>
      <c r="H198" s="556"/>
      <c r="I198" s="556" t="s">
        <v>1064</v>
      </c>
      <c r="J198" s="556"/>
      <c r="K198" s="556"/>
      <c r="L198" s="553">
        <f t="shared" si="36"/>
        <v>25</v>
      </c>
      <c r="M198" s="554"/>
      <c r="N198" s="555"/>
      <c r="O198" s="556" t="s">
        <v>586</v>
      </c>
      <c r="P198" s="556"/>
      <c r="Q198" s="556"/>
      <c r="R198" s="556">
        <f t="shared" si="37"/>
        <v>50</v>
      </c>
      <c r="S198" s="556"/>
      <c r="T198" s="556"/>
      <c r="U198" s="556">
        <v>100</v>
      </c>
      <c r="V198" s="556"/>
      <c r="W198" s="556"/>
      <c r="X198" s="556" t="s">
        <v>930</v>
      </c>
      <c r="Y198" s="556"/>
      <c r="Z198" s="556">
        <f t="shared" si="38"/>
        <v>50</v>
      </c>
      <c r="AA198" s="556"/>
      <c r="AB198" s="556"/>
      <c r="AC198" s="553" t="str">
        <f ca="1">IF(D198="~380В",'Исходник '!$O$2,'Исходник '!$Q$2)</f>
        <v>-
-
-</v>
      </c>
      <c r="AD198" s="555"/>
      <c r="AE198" s="556">
        <f t="shared" si="39"/>
        <v>100</v>
      </c>
      <c r="AF198" s="556"/>
      <c r="AG198" s="556"/>
      <c r="AH198" s="556" t="str">
        <f ca="1">IF(D198="~380В",'Исходник '!$O$1,'Исходник '!$Q$1)</f>
        <v>+
+
+</v>
      </c>
      <c r="AI198" s="556"/>
      <c r="AJ198" s="556">
        <v>0.3</v>
      </c>
      <c r="AK198" s="556"/>
      <c r="AL198" s="556"/>
      <c r="AM198" s="556" t="s">
        <v>600</v>
      </c>
      <c r="AN198" s="556"/>
      <c r="AO198" s="556"/>
      <c r="AP198" s="314">
        <v>25</v>
      </c>
      <c r="AQ198" s="102" t="str">
        <f t="shared" si="40"/>
        <v>раздвинь строчку</v>
      </c>
    </row>
    <row r="199" spans="1:43" ht="47.25" customHeight="1">
      <c r="A199" s="622">
        <f t="shared" si="41"/>
        <v>168</v>
      </c>
      <c r="B199" s="622"/>
      <c r="C199" s="427" t="s">
        <v>595</v>
      </c>
      <c r="D199" s="429" t="s">
        <v>596</v>
      </c>
      <c r="E199" s="556" t="s">
        <v>635</v>
      </c>
      <c r="F199" s="556"/>
      <c r="G199" s="556"/>
      <c r="H199" s="556"/>
      <c r="I199" s="556" t="s">
        <v>1064</v>
      </c>
      <c r="J199" s="556"/>
      <c r="K199" s="556"/>
      <c r="L199" s="553">
        <f t="shared" si="36"/>
        <v>25</v>
      </c>
      <c r="M199" s="554"/>
      <c r="N199" s="555"/>
      <c r="O199" s="556" t="s">
        <v>586</v>
      </c>
      <c r="P199" s="556"/>
      <c r="Q199" s="556"/>
      <c r="R199" s="556">
        <f t="shared" si="37"/>
        <v>50</v>
      </c>
      <c r="S199" s="556"/>
      <c r="T199" s="556"/>
      <c r="U199" s="556">
        <v>100</v>
      </c>
      <c r="V199" s="556"/>
      <c r="W199" s="556"/>
      <c r="X199" s="556" t="s">
        <v>930</v>
      </c>
      <c r="Y199" s="556"/>
      <c r="Z199" s="556">
        <f t="shared" si="38"/>
        <v>50</v>
      </c>
      <c r="AA199" s="556"/>
      <c r="AB199" s="556"/>
      <c r="AC199" s="553" t="str">
        <f ca="1">IF(D199="~380В",'Исходник '!$O$2,'Исходник '!$Q$2)</f>
        <v>-
-
-</v>
      </c>
      <c r="AD199" s="555"/>
      <c r="AE199" s="556">
        <f t="shared" si="39"/>
        <v>100</v>
      </c>
      <c r="AF199" s="556"/>
      <c r="AG199" s="556"/>
      <c r="AH199" s="556" t="str">
        <f ca="1">IF(D199="~380В",'Исходник '!$O$1,'Исходник '!$Q$1)</f>
        <v>+
+
+</v>
      </c>
      <c r="AI199" s="556"/>
      <c r="AJ199" s="556">
        <v>0.3</v>
      </c>
      <c r="AK199" s="556"/>
      <c r="AL199" s="556"/>
      <c r="AM199" s="556" t="s">
        <v>604</v>
      </c>
      <c r="AN199" s="556"/>
      <c r="AO199" s="556"/>
      <c r="AP199" s="314">
        <v>25</v>
      </c>
      <c r="AQ199" s="102" t="str">
        <f t="shared" si="40"/>
        <v>раздвинь строчку</v>
      </c>
    </row>
    <row r="200" spans="1:43" ht="47.25" customHeight="1">
      <c r="A200" s="622">
        <f t="shared" si="41"/>
        <v>169</v>
      </c>
      <c r="B200" s="622"/>
      <c r="C200" s="427" t="s">
        <v>595</v>
      </c>
      <c r="D200" s="429" t="s">
        <v>596</v>
      </c>
      <c r="E200" s="556" t="s">
        <v>636</v>
      </c>
      <c r="F200" s="556"/>
      <c r="G200" s="556"/>
      <c r="H200" s="556"/>
      <c r="I200" s="556" t="s">
        <v>1064</v>
      </c>
      <c r="J200" s="556"/>
      <c r="K200" s="556"/>
      <c r="L200" s="553">
        <f t="shared" si="36"/>
        <v>25</v>
      </c>
      <c r="M200" s="554"/>
      <c r="N200" s="555"/>
      <c r="O200" s="556" t="s">
        <v>586</v>
      </c>
      <c r="P200" s="556"/>
      <c r="Q200" s="556"/>
      <c r="R200" s="556">
        <f t="shared" si="37"/>
        <v>50</v>
      </c>
      <c r="S200" s="556"/>
      <c r="T200" s="556"/>
      <c r="U200" s="556">
        <v>100</v>
      </c>
      <c r="V200" s="556"/>
      <c r="W200" s="556"/>
      <c r="X200" s="556" t="s">
        <v>930</v>
      </c>
      <c r="Y200" s="556"/>
      <c r="Z200" s="556">
        <f t="shared" si="38"/>
        <v>50</v>
      </c>
      <c r="AA200" s="556"/>
      <c r="AB200" s="556"/>
      <c r="AC200" s="553" t="str">
        <f ca="1">IF(D200="~380В",'Исходник '!$O$2,'Исходник '!$Q$2)</f>
        <v>-
-
-</v>
      </c>
      <c r="AD200" s="555"/>
      <c r="AE200" s="556">
        <f t="shared" si="39"/>
        <v>100</v>
      </c>
      <c r="AF200" s="556"/>
      <c r="AG200" s="556"/>
      <c r="AH200" s="556" t="str">
        <f ca="1">IF(D200="~380В",'Исходник '!$O$1,'Исходник '!$Q$1)</f>
        <v>+
+
+</v>
      </c>
      <c r="AI200" s="556"/>
      <c r="AJ200" s="556">
        <v>0.3</v>
      </c>
      <c r="AK200" s="556"/>
      <c r="AL200" s="556"/>
      <c r="AM200" s="556" t="s">
        <v>598</v>
      </c>
      <c r="AN200" s="556"/>
      <c r="AO200" s="556"/>
      <c r="AP200" s="314">
        <v>25</v>
      </c>
      <c r="AQ200" s="102" t="str">
        <f t="shared" si="40"/>
        <v>раздвинь строчку</v>
      </c>
    </row>
    <row r="201" spans="1:43" ht="51.75" customHeight="1">
      <c r="A201" s="622">
        <f t="shared" si="41"/>
        <v>170</v>
      </c>
      <c r="B201" s="622"/>
      <c r="C201" s="427" t="s">
        <v>595</v>
      </c>
      <c r="D201" s="429" t="s">
        <v>596</v>
      </c>
      <c r="E201" s="556" t="s">
        <v>637</v>
      </c>
      <c r="F201" s="556"/>
      <c r="G201" s="556"/>
      <c r="H201" s="556"/>
      <c r="I201" s="556" t="s">
        <v>1064</v>
      </c>
      <c r="J201" s="556"/>
      <c r="K201" s="556"/>
      <c r="L201" s="553">
        <f t="shared" si="36"/>
        <v>25</v>
      </c>
      <c r="M201" s="554"/>
      <c r="N201" s="555"/>
      <c r="O201" s="556" t="s">
        <v>586</v>
      </c>
      <c r="P201" s="556"/>
      <c r="Q201" s="556"/>
      <c r="R201" s="556">
        <f t="shared" si="37"/>
        <v>50</v>
      </c>
      <c r="S201" s="556"/>
      <c r="T201" s="556"/>
      <c r="U201" s="556">
        <v>100</v>
      </c>
      <c r="V201" s="556"/>
      <c r="W201" s="556"/>
      <c r="X201" s="556" t="s">
        <v>930</v>
      </c>
      <c r="Y201" s="556"/>
      <c r="Z201" s="556">
        <f t="shared" si="38"/>
        <v>50</v>
      </c>
      <c r="AA201" s="556"/>
      <c r="AB201" s="556"/>
      <c r="AC201" s="553" t="str">
        <f ca="1">IF(D201="~380В",'Исходник '!$O$2,'Исходник '!$Q$2)</f>
        <v>-
-
-</v>
      </c>
      <c r="AD201" s="555"/>
      <c r="AE201" s="556">
        <f t="shared" si="39"/>
        <v>100</v>
      </c>
      <c r="AF201" s="556"/>
      <c r="AG201" s="556"/>
      <c r="AH201" s="556" t="str">
        <f ca="1">IF(D201="~380В",'Исходник '!$O$1,'Исходник '!$Q$1)</f>
        <v>+
+
+</v>
      </c>
      <c r="AI201" s="556"/>
      <c r="AJ201" s="556">
        <v>0.3</v>
      </c>
      <c r="AK201" s="556"/>
      <c r="AL201" s="556"/>
      <c r="AM201" s="556" t="s">
        <v>602</v>
      </c>
      <c r="AN201" s="556"/>
      <c r="AO201" s="556"/>
      <c r="AP201" s="314">
        <v>25</v>
      </c>
      <c r="AQ201" s="102" t="str">
        <f t="shared" si="40"/>
        <v>раздвинь строчку</v>
      </c>
    </row>
    <row r="202" spans="1:43" ht="51.75" customHeight="1">
      <c r="A202" s="622">
        <f t="shared" si="41"/>
        <v>171</v>
      </c>
      <c r="B202" s="622"/>
      <c r="C202" s="427" t="s">
        <v>595</v>
      </c>
      <c r="D202" s="429" t="s">
        <v>596</v>
      </c>
      <c r="E202" s="556" t="s">
        <v>638</v>
      </c>
      <c r="F202" s="556"/>
      <c r="G202" s="556"/>
      <c r="H202" s="556"/>
      <c r="I202" s="556" t="s">
        <v>1064</v>
      </c>
      <c r="J202" s="556"/>
      <c r="K202" s="556"/>
      <c r="L202" s="553">
        <f t="shared" si="36"/>
        <v>25</v>
      </c>
      <c r="M202" s="554"/>
      <c r="N202" s="555"/>
      <c r="O202" s="556" t="s">
        <v>586</v>
      </c>
      <c r="P202" s="556"/>
      <c r="Q202" s="556"/>
      <c r="R202" s="556">
        <f t="shared" si="37"/>
        <v>50</v>
      </c>
      <c r="S202" s="556"/>
      <c r="T202" s="556"/>
      <c r="U202" s="556">
        <v>100</v>
      </c>
      <c r="V202" s="556"/>
      <c r="W202" s="556"/>
      <c r="X202" s="556" t="s">
        <v>930</v>
      </c>
      <c r="Y202" s="556"/>
      <c r="Z202" s="556">
        <f t="shared" si="38"/>
        <v>50</v>
      </c>
      <c r="AA202" s="556"/>
      <c r="AB202" s="556"/>
      <c r="AC202" s="553" t="str">
        <f ca="1">IF(D202="~380В",'Исходник '!$O$2,'Исходник '!$Q$2)</f>
        <v>-
-
-</v>
      </c>
      <c r="AD202" s="555"/>
      <c r="AE202" s="556">
        <f t="shared" si="39"/>
        <v>100</v>
      </c>
      <c r="AF202" s="556"/>
      <c r="AG202" s="556"/>
      <c r="AH202" s="556" t="str">
        <f ca="1">IF(D202="~380В",'Исходник '!$O$1,'Исходник '!$Q$1)</f>
        <v>+
+
+</v>
      </c>
      <c r="AI202" s="556"/>
      <c r="AJ202" s="556">
        <v>0.3</v>
      </c>
      <c r="AK202" s="556"/>
      <c r="AL202" s="556"/>
      <c r="AM202" s="556" t="s">
        <v>649</v>
      </c>
      <c r="AN202" s="556"/>
      <c r="AO202" s="556"/>
      <c r="AP202" s="314">
        <v>25</v>
      </c>
      <c r="AQ202" s="102" t="str">
        <f t="shared" si="40"/>
        <v>раздвинь строчку</v>
      </c>
    </row>
    <row r="203" spans="1:43" ht="51.75" customHeight="1">
      <c r="A203" s="622">
        <f t="shared" si="41"/>
        <v>172</v>
      </c>
      <c r="B203" s="622"/>
      <c r="C203" s="427" t="s">
        <v>595</v>
      </c>
      <c r="D203" s="429" t="s">
        <v>596</v>
      </c>
      <c r="E203" s="556" t="s">
        <v>639</v>
      </c>
      <c r="F203" s="556"/>
      <c r="G203" s="556"/>
      <c r="H203" s="556"/>
      <c r="I203" s="556" t="s">
        <v>1064</v>
      </c>
      <c r="J203" s="556"/>
      <c r="K203" s="556"/>
      <c r="L203" s="553">
        <f t="shared" si="36"/>
        <v>25</v>
      </c>
      <c r="M203" s="554"/>
      <c r="N203" s="555"/>
      <c r="O203" s="556" t="s">
        <v>586</v>
      </c>
      <c r="P203" s="556"/>
      <c r="Q203" s="556"/>
      <c r="R203" s="556">
        <f t="shared" si="37"/>
        <v>50</v>
      </c>
      <c r="S203" s="556"/>
      <c r="T203" s="556"/>
      <c r="U203" s="556">
        <v>100</v>
      </c>
      <c r="V203" s="556"/>
      <c r="W203" s="556"/>
      <c r="X203" s="556" t="s">
        <v>930</v>
      </c>
      <c r="Y203" s="556"/>
      <c r="Z203" s="556">
        <f t="shared" si="38"/>
        <v>50</v>
      </c>
      <c r="AA203" s="556"/>
      <c r="AB203" s="556"/>
      <c r="AC203" s="553" t="str">
        <f ca="1">IF(D203="~380В",'Исходник '!$O$2,'Исходник '!$Q$2)</f>
        <v>-
-
-</v>
      </c>
      <c r="AD203" s="555"/>
      <c r="AE203" s="556">
        <f t="shared" si="39"/>
        <v>100</v>
      </c>
      <c r="AF203" s="556"/>
      <c r="AG203" s="556"/>
      <c r="AH203" s="556" t="str">
        <f ca="1">IF(D203="~380В",'Исходник '!$O$1,'Исходник '!$Q$1)</f>
        <v>+
+
+</v>
      </c>
      <c r="AI203" s="556"/>
      <c r="AJ203" s="556">
        <v>0.3</v>
      </c>
      <c r="AK203" s="556"/>
      <c r="AL203" s="556"/>
      <c r="AM203" s="556" t="s">
        <v>604</v>
      </c>
      <c r="AN203" s="556"/>
      <c r="AO203" s="556"/>
      <c r="AP203" s="314">
        <v>25</v>
      </c>
      <c r="AQ203" s="102" t="str">
        <f t="shared" si="40"/>
        <v>раздвинь строчку</v>
      </c>
    </row>
    <row r="204" spans="1:43" ht="51.75" customHeight="1">
      <c r="A204" s="622">
        <f t="shared" si="41"/>
        <v>173</v>
      </c>
      <c r="B204" s="622"/>
      <c r="C204" s="427" t="s">
        <v>595</v>
      </c>
      <c r="D204" s="429" t="s">
        <v>596</v>
      </c>
      <c r="E204" s="556" t="s">
        <v>640</v>
      </c>
      <c r="F204" s="556"/>
      <c r="G204" s="556"/>
      <c r="H204" s="556"/>
      <c r="I204" s="556" t="s">
        <v>1064</v>
      </c>
      <c r="J204" s="556"/>
      <c r="K204" s="556"/>
      <c r="L204" s="553">
        <f t="shared" si="36"/>
        <v>25</v>
      </c>
      <c r="M204" s="554"/>
      <c r="N204" s="555"/>
      <c r="O204" s="556" t="s">
        <v>586</v>
      </c>
      <c r="P204" s="556"/>
      <c r="Q204" s="556"/>
      <c r="R204" s="556">
        <f t="shared" si="37"/>
        <v>50</v>
      </c>
      <c r="S204" s="556"/>
      <c r="T204" s="556"/>
      <c r="U204" s="556">
        <v>100</v>
      </c>
      <c r="V204" s="556"/>
      <c r="W204" s="556"/>
      <c r="X204" s="556" t="s">
        <v>930</v>
      </c>
      <c r="Y204" s="556"/>
      <c r="Z204" s="556">
        <f t="shared" si="38"/>
        <v>50</v>
      </c>
      <c r="AA204" s="556"/>
      <c r="AB204" s="556"/>
      <c r="AC204" s="553" t="str">
        <f ca="1">IF(D204="~380В",'Исходник '!$O$2,'Исходник '!$Q$2)</f>
        <v>-
-
-</v>
      </c>
      <c r="AD204" s="555"/>
      <c r="AE204" s="556">
        <f t="shared" si="39"/>
        <v>100</v>
      </c>
      <c r="AF204" s="556"/>
      <c r="AG204" s="556"/>
      <c r="AH204" s="556" t="str">
        <f ca="1">IF(D204="~380В",'Исходник '!$O$1,'Исходник '!$Q$1)</f>
        <v>+
+
+</v>
      </c>
      <c r="AI204" s="556"/>
      <c r="AJ204" s="556">
        <v>0.3</v>
      </c>
      <c r="AK204" s="556"/>
      <c r="AL204" s="556"/>
      <c r="AM204" s="556" t="s">
        <v>600</v>
      </c>
      <c r="AN204" s="556"/>
      <c r="AO204" s="556"/>
      <c r="AP204" s="314">
        <v>25</v>
      </c>
      <c r="AQ204" s="102" t="str">
        <f t="shared" si="40"/>
        <v>раздвинь строчку</v>
      </c>
    </row>
    <row r="205" spans="1:43" ht="51.75" customHeight="1">
      <c r="A205" s="622">
        <f t="shared" si="41"/>
        <v>174</v>
      </c>
      <c r="B205" s="622"/>
      <c r="C205" s="427" t="s">
        <v>595</v>
      </c>
      <c r="D205" s="429" t="s">
        <v>596</v>
      </c>
      <c r="E205" s="556" t="s">
        <v>641</v>
      </c>
      <c r="F205" s="556"/>
      <c r="G205" s="556"/>
      <c r="H205" s="556"/>
      <c r="I205" s="556" t="s">
        <v>1064</v>
      </c>
      <c r="J205" s="556"/>
      <c r="K205" s="556"/>
      <c r="L205" s="553">
        <f t="shared" si="36"/>
        <v>25</v>
      </c>
      <c r="M205" s="554"/>
      <c r="N205" s="555"/>
      <c r="O205" s="556" t="s">
        <v>586</v>
      </c>
      <c r="P205" s="556"/>
      <c r="Q205" s="556"/>
      <c r="R205" s="556">
        <f t="shared" si="37"/>
        <v>50</v>
      </c>
      <c r="S205" s="556"/>
      <c r="T205" s="556"/>
      <c r="U205" s="556">
        <v>100</v>
      </c>
      <c r="V205" s="556"/>
      <c r="W205" s="556"/>
      <c r="X205" s="556" t="s">
        <v>930</v>
      </c>
      <c r="Y205" s="556"/>
      <c r="Z205" s="556">
        <f t="shared" si="38"/>
        <v>50</v>
      </c>
      <c r="AA205" s="556"/>
      <c r="AB205" s="556"/>
      <c r="AC205" s="553" t="str">
        <f ca="1">IF(D205="~380В",'Исходник '!$O$2,'Исходник '!$Q$2)</f>
        <v>-
-
-</v>
      </c>
      <c r="AD205" s="555"/>
      <c r="AE205" s="556">
        <f t="shared" si="39"/>
        <v>100</v>
      </c>
      <c r="AF205" s="556"/>
      <c r="AG205" s="556"/>
      <c r="AH205" s="556" t="str">
        <f ca="1">IF(D205="~380В",'Исходник '!$O$1,'Исходник '!$Q$1)</f>
        <v>+
+
+</v>
      </c>
      <c r="AI205" s="556"/>
      <c r="AJ205" s="556">
        <v>0.3</v>
      </c>
      <c r="AK205" s="556"/>
      <c r="AL205" s="556"/>
      <c r="AM205" s="556" t="s">
        <v>598</v>
      </c>
      <c r="AN205" s="556"/>
      <c r="AO205" s="556"/>
      <c r="AP205" s="314">
        <v>25</v>
      </c>
      <c r="AQ205" s="102" t="str">
        <f t="shared" si="40"/>
        <v>раздвинь строчку</v>
      </c>
    </row>
    <row r="206" spans="1:43" ht="51.75" customHeight="1">
      <c r="A206" s="622">
        <f t="shared" si="41"/>
        <v>175</v>
      </c>
      <c r="B206" s="622"/>
      <c r="C206" s="427" t="s">
        <v>595</v>
      </c>
      <c r="D206" s="429" t="s">
        <v>596</v>
      </c>
      <c r="E206" s="556" t="s">
        <v>642</v>
      </c>
      <c r="F206" s="556"/>
      <c r="G206" s="556"/>
      <c r="H206" s="556"/>
      <c r="I206" s="556" t="s">
        <v>1064</v>
      </c>
      <c r="J206" s="556"/>
      <c r="K206" s="556"/>
      <c r="L206" s="553">
        <f t="shared" si="36"/>
        <v>25</v>
      </c>
      <c r="M206" s="554"/>
      <c r="N206" s="555"/>
      <c r="O206" s="556" t="s">
        <v>586</v>
      </c>
      <c r="P206" s="556"/>
      <c r="Q206" s="556"/>
      <c r="R206" s="556">
        <f t="shared" si="37"/>
        <v>50</v>
      </c>
      <c r="S206" s="556"/>
      <c r="T206" s="556"/>
      <c r="U206" s="556">
        <v>100</v>
      </c>
      <c r="V206" s="556"/>
      <c r="W206" s="556"/>
      <c r="X206" s="556" t="s">
        <v>930</v>
      </c>
      <c r="Y206" s="556"/>
      <c r="Z206" s="556">
        <f t="shared" si="38"/>
        <v>50</v>
      </c>
      <c r="AA206" s="556"/>
      <c r="AB206" s="556"/>
      <c r="AC206" s="553" t="str">
        <f ca="1">IF(D206="~380В",'Исходник '!$O$2,'Исходник '!$Q$2)</f>
        <v>-
-
-</v>
      </c>
      <c r="AD206" s="555"/>
      <c r="AE206" s="556">
        <f t="shared" si="39"/>
        <v>100</v>
      </c>
      <c r="AF206" s="556"/>
      <c r="AG206" s="556"/>
      <c r="AH206" s="556" t="str">
        <f ca="1">IF(D206="~380В",'Исходник '!$O$1,'Исходник '!$Q$1)</f>
        <v>+
+
+</v>
      </c>
      <c r="AI206" s="556"/>
      <c r="AJ206" s="556">
        <v>0.3</v>
      </c>
      <c r="AK206" s="556"/>
      <c r="AL206" s="556"/>
      <c r="AM206" s="556" t="s">
        <v>598</v>
      </c>
      <c r="AN206" s="556"/>
      <c r="AO206" s="556"/>
      <c r="AP206" s="314">
        <v>25</v>
      </c>
      <c r="AQ206" s="102" t="str">
        <f t="shared" si="40"/>
        <v>раздвинь строчку</v>
      </c>
    </row>
    <row r="207" spans="1:43" ht="51.75" customHeight="1">
      <c r="A207" s="622">
        <f t="shared" si="41"/>
        <v>176</v>
      </c>
      <c r="B207" s="622"/>
      <c r="C207" s="427" t="s">
        <v>595</v>
      </c>
      <c r="D207" s="429" t="s">
        <v>596</v>
      </c>
      <c r="E207" s="556" t="s">
        <v>643</v>
      </c>
      <c r="F207" s="556"/>
      <c r="G207" s="556"/>
      <c r="H207" s="556"/>
      <c r="I207" s="556" t="s">
        <v>1064</v>
      </c>
      <c r="J207" s="556"/>
      <c r="K207" s="556"/>
      <c r="L207" s="553">
        <f t="shared" si="36"/>
        <v>25</v>
      </c>
      <c r="M207" s="554"/>
      <c r="N207" s="555"/>
      <c r="O207" s="556" t="s">
        <v>586</v>
      </c>
      <c r="P207" s="556"/>
      <c r="Q207" s="556"/>
      <c r="R207" s="556">
        <f t="shared" si="37"/>
        <v>50</v>
      </c>
      <c r="S207" s="556"/>
      <c r="T207" s="556"/>
      <c r="U207" s="556">
        <v>100</v>
      </c>
      <c r="V207" s="556"/>
      <c r="W207" s="556"/>
      <c r="X207" s="556" t="s">
        <v>930</v>
      </c>
      <c r="Y207" s="556"/>
      <c r="Z207" s="556">
        <f t="shared" si="38"/>
        <v>50</v>
      </c>
      <c r="AA207" s="556"/>
      <c r="AB207" s="556"/>
      <c r="AC207" s="553" t="str">
        <f ca="1">IF(D207="~380В",'Исходник '!$O$2,'Исходник '!$Q$2)</f>
        <v>-
-
-</v>
      </c>
      <c r="AD207" s="555"/>
      <c r="AE207" s="556">
        <f t="shared" si="39"/>
        <v>100</v>
      </c>
      <c r="AF207" s="556"/>
      <c r="AG207" s="556"/>
      <c r="AH207" s="556" t="str">
        <f ca="1">IF(D207="~380В",'Исходник '!$O$1,'Исходник '!$Q$1)</f>
        <v>+
+
+</v>
      </c>
      <c r="AI207" s="556"/>
      <c r="AJ207" s="556">
        <v>0.3</v>
      </c>
      <c r="AK207" s="556"/>
      <c r="AL207" s="556"/>
      <c r="AM207" s="556" t="s">
        <v>649</v>
      </c>
      <c r="AN207" s="556"/>
      <c r="AO207" s="556"/>
      <c r="AP207" s="314">
        <v>25</v>
      </c>
      <c r="AQ207" s="102" t="str">
        <f t="shared" si="40"/>
        <v>раздвинь строчку</v>
      </c>
    </row>
    <row r="208" spans="1:43" ht="51.75" customHeight="1">
      <c r="A208" s="622">
        <f t="shared" si="41"/>
        <v>177</v>
      </c>
      <c r="B208" s="622"/>
      <c r="C208" s="427" t="s">
        <v>595</v>
      </c>
      <c r="D208" s="429" t="s">
        <v>596</v>
      </c>
      <c r="E208" s="556" t="s">
        <v>644</v>
      </c>
      <c r="F208" s="556"/>
      <c r="G208" s="556"/>
      <c r="H208" s="556"/>
      <c r="I208" s="556" t="s">
        <v>1064</v>
      </c>
      <c r="J208" s="556"/>
      <c r="K208" s="556"/>
      <c r="L208" s="553">
        <f t="shared" si="36"/>
        <v>25</v>
      </c>
      <c r="M208" s="554"/>
      <c r="N208" s="555"/>
      <c r="O208" s="556" t="s">
        <v>586</v>
      </c>
      <c r="P208" s="556"/>
      <c r="Q208" s="556"/>
      <c r="R208" s="556">
        <f t="shared" si="37"/>
        <v>50</v>
      </c>
      <c r="S208" s="556"/>
      <c r="T208" s="556"/>
      <c r="U208" s="556">
        <v>100</v>
      </c>
      <c r="V208" s="556"/>
      <c r="W208" s="556"/>
      <c r="X208" s="556" t="s">
        <v>930</v>
      </c>
      <c r="Y208" s="556"/>
      <c r="Z208" s="556">
        <f t="shared" si="38"/>
        <v>50</v>
      </c>
      <c r="AA208" s="556"/>
      <c r="AB208" s="556"/>
      <c r="AC208" s="553" t="str">
        <f ca="1">IF(D208="~380В",'Исходник '!$O$2,'Исходник '!$Q$2)</f>
        <v>-
-
-</v>
      </c>
      <c r="AD208" s="555"/>
      <c r="AE208" s="556">
        <f t="shared" si="39"/>
        <v>100</v>
      </c>
      <c r="AF208" s="556"/>
      <c r="AG208" s="556"/>
      <c r="AH208" s="556" t="str">
        <f ca="1">IF(D208="~380В",'Исходник '!$O$1,'Исходник '!$Q$1)</f>
        <v>+
+
+</v>
      </c>
      <c r="AI208" s="556"/>
      <c r="AJ208" s="556">
        <v>0.3</v>
      </c>
      <c r="AK208" s="556"/>
      <c r="AL208" s="556"/>
      <c r="AM208" s="556" t="s">
        <v>602</v>
      </c>
      <c r="AN208" s="556"/>
      <c r="AO208" s="556"/>
      <c r="AP208" s="314">
        <v>25</v>
      </c>
      <c r="AQ208" s="102" t="str">
        <f t="shared" si="40"/>
        <v>раздвинь строчку</v>
      </c>
    </row>
    <row r="209" spans="1:43" ht="48" customHeight="1">
      <c r="A209" s="622">
        <f t="shared" si="41"/>
        <v>178</v>
      </c>
      <c r="B209" s="622"/>
      <c r="C209" s="427" t="s">
        <v>595</v>
      </c>
      <c r="D209" s="429" t="s">
        <v>596</v>
      </c>
      <c r="E209" s="556" t="s">
        <v>645</v>
      </c>
      <c r="F209" s="556"/>
      <c r="G209" s="556"/>
      <c r="H209" s="556"/>
      <c r="I209" s="556" t="s">
        <v>1064</v>
      </c>
      <c r="J209" s="556"/>
      <c r="K209" s="556"/>
      <c r="L209" s="553">
        <f t="shared" si="36"/>
        <v>25</v>
      </c>
      <c r="M209" s="554"/>
      <c r="N209" s="555"/>
      <c r="O209" s="556" t="s">
        <v>586</v>
      </c>
      <c r="P209" s="556"/>
      <c r="Q209" s="556"/>
      <c r="R209" s="556">
        <f t="shared" si="37"/>
        <v>50</v>
      </c>
      <c r="S209" s="556"/>
      <c r="T209" s="556"/>
      <c r="U209" s="556">
        <v>100</v>
      </c>
      <c r="V209" s="556"/>
      <c r="W209" s="556"/>
      <c r="X209" s="556" t="s">
        <v>930</v>
      </c>
      <c r="Y209" s="556"/>
      <c r="Z209" s="556">
        <f t="shared" si="38"/>
        <v>50</v>
      </c>
      <c r="AA209" s="556"/>
      <c r="AB209" s="556"/>
      <c r="AC209" s="553" t="str">
        <f ca="1">IF(D209="~380В",'Исходник '!$O$2,'Исходник '!$Q$2)</f>
        <v>-
-
-</v>
      </c>
      <c r="AD209" s="555"/>
      <c r="AE209" s="556">
        <f t="shared" si="39"/>
        <v>100</v>
      </c>
      <c r="AF209" s="556"/>
      <c r="AG209" s="556"/>
      <c r="AH209" s="556" t="str">
        <f ca="1">IF(D209="~380В",'Исходник '!$O$1,'Исходник '!$Q$1)</f>
        <v>+
+
+</v>
      </c>
      <c r="AI209" s="556"/>
      <c r="AJ209" s="556">
        <v>0.3</v>
      </c>
      <c r="AK209" s="556"/>
      <c r="AL209" s="556"/>
      <c r="AM209" s="556" t="s">
        <v>598</v>
      </c>
      <c r="AN209" s="556"/>
      <c r="AO209" s="556"/>
      <c r="AP209" s="314">
        <v>25</v>
      </c>
      <c r="AQ209" s="102" t="str">
        <f t="shared" si="40"/>
        <v>раздвинь строчку</v>
      </c>
    </row>
    <row r="210" spans="1:43" ht="48.75" customHeight="1">
      <c r="A210" s="622">
        <f t="shared" si="41"/>
        <v>179</v>
      </c>
      <c r="B210" s="622"/>
      <c r="C210" s="427" t="s">
        <v>595</v>
      </c>
      <c r="D210" s="429" t="s">
        <v>596</v>
      </c>
      <c r="E210" s="556" t="s">
        <v>646</v>
      </c>
      <c r="F210" s="556"/>
      <c r="G210" s="556"/>
      <c r="H210" s="556"/>
      <c r="I210" s="556" t="s">
        <v>1064</v>
      </c>
      <c r="J210" s="556"/>
      <c r="K210" s="556"/>
      <c r="L210" s="553">
        <f t="shared" si="36"/>
        <v>25</v>
      </c>
      <c r="M210" s="554"/>
      <c r="N210" s="555"/>
      <c r="O210" s="556" t="s">
        <v>586</v>
      </c>
      <c r="P210" s="556"/>
      <c r="Q210" s="556"/>
      <c r="R210" s="556">
        <f t="shared" si="37"/>
        <v>50</v>
      </c>
      <c r="S210" s="556"/>
      <c r="T210" s="556"/>
      <c r="U210" s="556">
        <v>100</v>
      </c>
      <c r="V210" s="556"/>
      <c r="W210" s="556"/>
      <c r="X210" s="556" t="s">
        <v>930</v>
      </c>
      <c r="Y210" s="556"/>
      <c r="Z210" s="556">
        <f t="shared" si="38"/>
        <v>50</v>
      </c>
      <c r="AA210" s="556"/>
      <c r="AB210" s="556"/>
      <c r="AC210" s="553" t="str">
        <f ca="1">IF(D210="~380В",'Исходник '!$O$2,'Исходник '!$Q$2)</f>
        <v>-
-
-</v>
      </c>
      <c r="AD210" s="555"/>
      <c r="AE210" s="556">
        <f t="shared" si="39"/>
        <v>100</v>
      </c>
      <c r="AF210" s="556"/>
      <c r="AG210" s="556"/>
      <c r="AH210" s="556" t="str">
        <f ca="1">IF(D210="~380В",'Исходник '!$O$1,'Исходник '!$Q$1)</f>
        <v>+
+
+</v>
      </c>
      <c r="AI210" s="556"/>
      <c r="AJ210" s="556">
        <v>0.3</v>
      </c>
      <c r="AK210" s="556"/>
      <c r="AL210" s="556"/>
      <c r="AM210" s="556" t="s">
        <v>600</v>
      </c>
      <c r="AN210" s="556"/>
      <c r="AO210" s="556"/>
      <c r="AP210" s="314">
        <v>25</v>
      </c>
      <c r="AQ210" s="102" t="str">
        <f t="shared" si="40"/>
        <v>раздвинь строчку</v>
      </c>
    </row>
    <row r="211" spans="1:43" ht="48.95" customHeight="1">
      <c r="A211" s="622">
        <f t="shared" si="41"/>
        <v>180</v>
      </c>
      <c r="B211" s="622"/>
      <c r="C211" s="427" t="s">
        <v>595</v>
      </c>
      <c r="D211" s="429" t="s">
        <v>596</v>
      </c>
      <c r="E211" s="556" t="s">
        <v>647</v>
      </c>
      <c r="F211" s="556"/>
      <c r="G211" s="556"/>
      <c r="H211" s="556"/>
      <c r="I211" s="556" t="s">
        <v>1064</v>
      </c>
      <c r="J211" s="556"/>
      <c r="K211" s="556"/>
      <c r="L211" s="553">
        <f t="shared" si="36"/>
        <v>25</v>
      </c>
      <c r="M211" s="554"/>
      <c r="N211" s="555"/>
      <c r="O211" s="556" t="s">
        <v>586</v>
      </c>
      <c r="P211" s="556"/>
      <c r="Q211" s="556"/>
      <c r="R211" s="556">
        <f t="shared" si="37"/>
        <v>50</v>
      </c>
      <c r="S211" s="556"/>
      <c r="T211" s="556"/>
      <c r="U211" s="556">
        <v>100</v>
      </c>
      <c r="V211" s="556"/>
      <c r="W211" s="556"/>
      <c r="X211" s="556" t="s">
        <v>930</v>
      </c>
      <c r="Y211" s="556"/>
      <c r="Z211" s="556">
        <f t="shared" si="38"/>
        <v>50</v>
      </c>
      <c r="AA211" s="556"/>
      <c r="AB211" s="556"/>
      <c r="AC211" s="553" t="str">
        <f ca="1">IF(D211="~380В",'Исходник '!$O$2,'Исходник '!$Q$2)</f>
        <v>-
-
-</v>
      </c>
      <c r="AD211" s="555"/>
      <c r="AE211" s="556">
        <f t="shared" si="39"/>
        <v>100</v>
      </c>
      <c r="AF211" s="556"/>
      <c r="AG211" s="556"/>
      <c r="AH211" s="556" t="str">
        <f ca="1">IF(D211="~380В",'Исходник '!$O$1,'Исходник '!$Q$1)</f>
        <v>+
+
+</v>
      </c>
      <c r="AI211" s="556"/>
      <c r="AJ211" s="556">
        <v>0.3</v>
      </c>
      <c r="AK211" s="556"/>
      <c r="AL211" s="556"/>
      <c r="AM211" s="556" t="s">
        <v>649</v>
      </c>
      <c r="AN211" s="556"/>
      <c r="AO211" s="556"/>
      <c r="AP211" s="314">
        <v>25</v>
      </c>
      <c r="AQ211" s="102" t="str">
        <f t="shared" si="40"/>
        <v>раздвинь строчку</v>
      </c>
    </row>
    <row r="212" spans="1:43" ht="48.95" customHeight="1">
      <c r="A212" s="622">
        <f t="shared" si="41"/>
        <v>181</v>
      </c>
      <c r="B212" s="622"/>
      <c r="C212" s="427" t="s">
        <v>595</v>
      </c>
      <c r="D212" s="429" t="s">
        <v>596</v>
      </c>
      <c r="E212" s="556" t="s">
        <v>648</v>
      </c>
      <c r="F212" s="556"/>
      <c r="G212" s="556"/>
      <c r="H212" s="556"/>
      <c r="I212" s="556" t="s">
        <v>1064</v>
      </c>
      <c r="J212" s="556"/>
      <c r="K212" s="556"/>
      <c r="L212" s="553">
        <f t="shared" si="36"/>
        <v>25</v>
      </c>
      <c r="M212" s="554"/>
      <c r="N212" s="555"/>
      <c r="O212" s="556" t="s">
        <v>586</v>
      </c>
      <c r="P212" s="556"/>
      <c r="Q212" s="556"/>
      <c r="R212" s="556">
        <f t="shared" si="37"/>
        <v>50</v>
      </c>
      <c r="S212" s="556"/>
      <c r="T212" s="556"/>
      <c r="U212" s="556">
        <v>100</v>
      </c>
      <c r="V212" s="556"/>
      <c r="W212" s="556"/>
      <c r="X212" s="556" t="s">
        <v>930</v>
      </c>
      <c r="Y212" s="556"/>
      <c r="Z212" s="556">
        <f t="shared" si="38"/>
        <v>50</v>
      </c>
      <c r="AA212" s="556"/>
      <c r="AB212" s="556"/>
      <c r="AC212" s="553" t="str">
        <f ca="1">IF(D212="~380В",'Исходник '!$O$2,'Исходник '!$Q$2)</f>
        <v>-
-
-</v>
      </c>
      <c r="AD212" s="555"/>
      <c r="AE212" s="556">
        <f t="shared" si="39"/>
        <v>100</v>
      </c>
      <c r="AF212" s="556"/>
      <c r="AG212" s="556"/>
      <c r="AH212" s="556" t="str">
        <f ca="1">IF(D212="~380В",'Исходник '!$O$1,'Исходник '!$Q$1)</f>
        <v>+
+
+</v>
      </c>
      <c r="AI212" s="556"/>
      <c r="AJ212" s="556">
        <v>0.3</v>
      </c>
      <c r="AK212" s="556"/>
      <c r="AL212" s="556"/>
      <c r="AM212" s="556" t="s">
        <v>602</v>
      </c>
      <c r="AN212" s="556"/>
      <c r="AO212" s="556"/>
      <c r="AP212" s="314">
        <v>25</v>
      </c>
      <c r="AQ212" s="102" t="str">
        <f t="shared" si="40"/>
        <v>раздвинь строчку</v>
      </c>
    </row>
    <row r="213" spans="1:43" ht="48.95" customHeight="1">
      <c r="A213" s="622">
        <f t="shared" si="41"/>
        <v>182</v>
      </c>
      <c r="B213" s="622"/>
      <c r="C213" s="427" t="s">
        <v>595</v>
      </c>
      <c r="D213" s="429" t="s">
        <v>596</v>
      </c>
      <c r="E213" s="556" t="s">
        <v>650</v>
      </c>
      <c r="F213" s="556"/>
      <c r="G213" s="556"/>
      <c r="H213" s="556"/>
      <c r="I213" s="556" t="s">
        <v>1064</v>
      </c>
      <c r="J213" s="556"/>
      <c r="K213" s="556"/>
      <c r="L213" s="553">
        <f t="shared" si="36"/>
        <v>25</v>
      </c>
      <c r="M213" s="554"/>
      <c r="N213" s="555"/>
      <c r="O213" s="556" t="s">
        <v>586</v>
      </c>
      <c r="P213" s="556"/>
      <c r="Q213" s="556"/>
      <c r="R213" s="556">
        <f t="shared" si="37"/>
        <v>50</v>
      </c>
      <c r="S213" s="556"/>
      <c r="T213" s="556"/>
      <c r="U213" s="556">
        <v>100</v>
      </c>
      <c r="V213" s="556"/>
      <c r="W213" s="556"/>
      <c r="X213" s="556" t="s">
        <v>930</v>
      </c>
      <c r="Y213" s="556"/>
      <c r="Z213" s="556">
        <f t="shared" si="38"/>
        <v>50</v>
      </c>
      <c r="AA213" s="556"/>
      <c r="AB213" s="556"/>
      <c r="AC213" s="553" t="str">
        <f ca="1">IF(D213="~380В",'Исходник '!$O$2,'Исходник '!$Q$2)</f>
        <v>-
-
-</v>
      </c>
      <c r="AD213" s="555"/>
      <c r="AE213" s="556">
        <f t="shared" si="39"/>
        <v>100</v>
      </c>
      <c r="AF213" s="556"/>
      <c r="AG213" s="556"/>
      <c r="AH213" s="556" t="str">
        <f ca="1">IF(D213="~380В",'Исходник '!$O$1,'Исходник '!$Q$1)</f>
        <v>+
+
+</v>
      </c>
      <c r="AI213" s="556"/>
      <c r="AJ213" s="556">
        <v>0.3</v>
      </c>
      <c r="AK213" s="556"/>
      <c r="AL213" s="556"/>
      <c r="AM213" s="556" t="s">
        <v>600</v>
      </c>
      <c r="AN213" s="556"/>
      <c r="AO213" s="556"/>
      <c r="AP213" s="314">
        <v>25</v>
      </c>
      <c r="AQ213" s="102" t="str">
        <f t="shared" si="40"/>
        <v>раздвинь строчку</v>
      </c>
    </row>
    <row r="214" spans="1:43" ht="48.95" customHeight="1">
      <c r="A214" s="622">
        <f t="shared" si="41"/>
        <v>183</v>
      </c>
      <c r="B214" s="622"/>
      <c r="C214" s="427" t="s">
        <v>595</v>
      </c>
      <c r="D214" s="429" t="s">
        <v>596</v>
      </c>
      <c r="E214" s="556" t="s">
        <v>651</v>
      </c>
      <c r="F214" s="556"/>
      <c r="G214" s="556"/>
      <c r="H214" s="556"/>
      <c r="I214" s="556" t="s">
        <v>1064</v>
      </c>
      <c r="J214" s="556"/>
      <c r="K214" s="556"/>
      <c r="L214" s="553">
        <f t="shared" si="36"/>
        <v>25</v>
      </c>
      <c r="M214" s="554"/>
      <c r="N214" s="555"/>
      <c r="O214" s="556" t="s">
        <v>586</v>
      </c>
      <c r="P214" s="556"/>
      <c r="Q214" s="556"/>
      <c r="R214" s="556">
        <f t="shared" si="37"/>
        <v>50</v>
      </c>
      <c r="S214" s="556"/>
      <c r="T214" s="556"/>
      <c r="U214" s="556">
        <v>100</v>
      </c>
      <c r="V214" s="556"/>
      <c r="W214" s="556"/>
      <c r="X214" s="556" t="s">
        <v>930</v>
      </c>
      <c r="Y214" s="556"/>
      <c r="Z214" s="556">
        <f t="shared" si="38"/>
        <v>50</v>
      </c>
      <c r="AA214" s="556"/>
      <c r="AB214" s="556"/>
      <c r="AC214" s="553" t="str">
        <f ca="1">IF(D214="~380В",'Исходник '!$O$2,'Исходник '!$Q$2)</f>
        <v>-
-
-</v>
      </c>
      <c r="AD214" s="555"/>
      <c r="AE214" s="556">
        <f t="shared" si="39"/>
        <v>100</v>
      </c>
      <c r="AF214" s="556"/>
      <c r="AG214" s="556"/>
      <c r="AH214" s="556" t="str">
        <f ca="1">IF(D214="~380В",'Исходник '!$O$1,'Исходник '!$Q$1)</f>
        <v>+
+
+</v>
      </c>
      <c r="AI214" s="556"/>
      <c r="AJ214" s="556">
        <v>0.3</v>
      </c>
      <c r="AK214" s="556"/>
      <c r="AL214" s="556"/>
      <c r="AM214" s="556" t="s">
        <v>598</v>
      </c>
      <c r="AN214" s="556"/>
      <c r="AO214" s="556"/>
      <c r="AP214" s="314">
        <v>25</v>
      </c>
      <c r="AQ214" s="102" t="str">
        <f t="shared" si="40"/>
        <v>раздвинь строчку</v>
      </c>
    </row>
    <row r="215" spans="1:43" s="7" customFormat="1" ht="20.100000000000001" customHeight="1">
      <c r="A215" s="69" t="str">
        <f ca="1">'Протокол №503-4'!A145:S145</f>
        <v>ВРУ-4.3 (жильё/сек.3)</v>
      </c>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1"/>
      <c r="AP215" s="101"/>
      <c r="AQ215" s="325"/>
    </row>
    <row r="216" spans="1:43" s="7" customFormat="1" ht="20.100000000000001" customHeight="1">
      <c r="A216" s="69" t="str">
        <f ca="1">'Протокол №503-4'!A151:S151</f>
        <v>РП-3</v>
      </c>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1"/>
      <c r="AP216" s="101"/>
      <c r="AQ216" s="325"/>
    </row>
    <row r="217" spans="1:43" s="7" customFormat="1" ht="20.100000000000001" customHeight="1">
      <c r="A217" s="622">
        <v>184</v>
      </c>
      <c r="B217" s="622"/>
      <c r="C217" s="427" t="s">
        <v>470</v>
      </c>
      <c r="D217" s="429" t="s">
        <v>584</v>
      </c>
      <c r="E217" s="553" t="s">
        <v>408</v>
      </c>
      <c r="F217" s="463" t="s">
        <v>585</v>
      </c>
      <c r="G217" s="463" t="s">
        <v>585</v>
      </c>
      <c r="H217" s="462" t="s">
        <v>585</v>
      </c>
      <c r="I217" s="556" t="s">
        <v>1064</v>
      </c>
      <c r="J217" s="556"/>
      <c r="K217" s="556"/>
      <c r="L217" s="553">
        <f t="shared" ref="L217:L224" si="42">AP217</f>
        <v>16</v>
      </c>
      <c r="M217" s="554"/>
      <c r="N217" s="555"/>
      <c r="O217" s="556" t="s">
        <v>586</v>
      </c>
      <c r="P217" s="556"/>
      <c r="Q217" s="556"/>
      <c r="R217" s="556">
        <f t="shared" ref="R217:R224" si="43">U217/2</f>
        <v>15</v>
      </c>
      <c r="S217" s="556"/>
      <c r="T217" s="556"/>
      <c r="U217" s="556">
        <v>30</v>
      </c>
      <c r="V217" s="556"/>
      <c r="W217" s="556"/>
      <c r="X217" s="556" t="s">
        <v>930</v>
      </c>
      <c r="Y217" s="556"/>
      <c r="Z217" s="556">
        <f t="shared" ref="Z217:Z224" si="44">R217</f>
        <v>15</v>
      </c>
      <c r="AA217" s="556"/>
      <c r="AB217" s="556"/>
      <c r="AC217" s="553" t="str">
        <f ca="1">IF(D217="~380В",'Исходник '!$O$2,'Исходник '!$Q$2)</f>
        <v>-</v>
      </c>
      <c r="AD217" s="555"/>
      <c r="AE217" s="556">
        <f t="shared" ref="AE217:AE224" si="45">U217</f>
        <v>30</v>
      </c>
      <c r="AF217" s="556"/>
      <c r="AG217" s="556"/>
      <c r="AH217" s="556" t="str">
        <f ca="1">IF(D217="~380В",'Исходник '!$O$1,'Исходник '!$Q$1)</f>
        <v>+</v>
      </c>
      <c r="AI217" s="556"/>
      <c r="AJ217" s="556">
        <v>0.3</v>
      </c>
      <c r="AK217" s="556"/>
      <c r="AL217" s="556"/>
      <c r="AM217" s="556">
        <v>2.5000000000000001E-2</v>
      </c>
      <c r="AN217" s="556"/>
      <c r="AO217" s="556"/>
      <c r="AP217" s="314">
        <v>16</v>
      </c>
      <c r="AQ217" s="206" t="str">
        <f t="shared" ref="AQ217:AQ224" si="46">IF(D217="~380В","раздвинь строчку","-")</f>
        <v>-</v>
      </c>
    </row>
    <row r="218" spans="1:43" s="7" customFormat="1" ht="20.100000000000001" customHeight="1">
      <c r="A218" s="622">
        <f t="shared" ref="A218:A224" si="47">A217+1</f>
        <v>185</v>
      </c>
      <c r="B218" s="622"/>
      <c r="C218" s="427" t="s">
        <v>470</v>
      </c>
      <c r="D218" s="429" t="s">
        <v>584</v>
      </c>
      <c r="E218" s="553" t="s">
        <v>558</v>
      </c>
      <c r="F218" s="463" t="s">
        <v>585</v>
      </c>
      <c r="G218" s="463" t="s">
        <v>585</v>
      </c>
      <c r="H218" s="462" t="s">
        <v>585</v>
      </c>
      <c r="I218" s="556" t="s">
        <v>1064</v>
      </c>
      <c r="J218" s="556"/>
      <c r="K218" s="556"/>
      <c r="L218" s="553">
        <f t="shared" si="42"/>
        <v>16</v>
      </c>
      <c r="M218" s="554"/>
      <c r="N218" s="555"/>
      <c r="O218" s="556" t="s">
        <v>586</v>
      </c>
      <c r="P218" s="556"/>
      <c r="Q218" s="556"/>
      <c r="R218" s="556">
        <f t="shared" si="43"/>
        <v>15</v>
      </c>
      <c r="S218" s="556"/>
      <c r="T218" s="556"/>
      <c r="U218" s="556">
        <v>30</v>
      </c>
      <c r="V218" s="556"/>
      <c r="W218" s="556"/>
      <c r="X218" s="556" t="s">
        <v>930</v>
      </c>
      <c r="Y218" s="556"/>
      <c r="Z218" s="556">
        <f t="shared" si="44"/>
        <v>15</v>
      </c>
      <c r="AA218" s="556"/>
      <c r="AB218" s="556"/>
      <c r="AC218" s="553" t="str">
        <f ca="1">IF(D218="~380В",'Исходник '!$O$2,'Исходник '!$Q$2)</f>
        <v>-</v>
      </c>
      <c r="AD218" s="555"/>
      <c r="AE218" s="556">
        <f t="shared" si="45"/>
        <v>30</v>
      </c>
      <c r="AF218" s="556"/>
      <c r="AG218" s="556"/>
      <c r="AH218" s="556" t="str">
        <f ca="1">IF(D218="~380В",'Исходник '!$O$1,'Исходник '!$Q$1)</f>
        <v>+</v>
      </c>
      <c r="AI218" s="556"/>
      <c r="AJ218" s="556">
        <v>0.3</v>
      </c>
      <c r="AK218" s="556"/>
      <c r="AL218" s="556"/>
      <c r="AM218" s="556">
        <v>2.3E-2</v>
      </c>
      <c r="AN218" s="556"/>
      <c r="AO218" s="556"/>
      <c r="AP218" s="314">
        <v>16</v>
      </c>
      <c r="AQ218" s="206" t="str">
        <f t="shared" si="46"/>
        <v>-</v>
      </c>
    </row>
    <row r="219" spans="1:43" s="7" customFormat="1" ht="20.100000000000001" customHeight="1">
      <c r="A219" s="622">
        <f t="shared" si="47"/>
        <v>186</v>
      </c>
      <c r="B219" s="622"/>
      <c r="C219" s="427" t="s">
        <v>470</v>
      </c>
      <c r="D219" s="429" t="s">
        <v>584</v>
      </c>
      <c r="E219" s="553" t="s">
        <v>587</v>
      </c>
      <c r="F219" s="463" t="s">
        <v>585</v>
      </c>
      <c r="G219" s="463" t="s">
        <v>585</v>
      </c>
      <c r="H219" s="462" t="s">
        <v>585</v>
      </c>
      <c r="I219" s="556" t="s">
        <v>1064</v>
      </c>
      <c r="J219" s="556"/>
      <c r="K219" s="556"/>
      <c r="L219" s="553">
        <f t="shared" si="42"/>
        <v>16</v>
      </c>
      <c r="M219" s="554"/>
      <c r="N219" s="555"/>
      <c r="O219" s="556" t="s">
        <v>586</v>
      </c>
      <c r="P219" s="556"/>
      <c r="Q219" s="556"/>
      <c r="R219" s="556">
        <f t="shared" si="43"/>
        <v>15</v>
      </c>
      <c r="S219" s="556"/>
      <c r="T219" s="556"/>
      <c r="U219" s="556">
        <v>30</v>
      </c>
      <c r="V219" s="556"/>
      <c r="W219" s="556"/>
      <c r="X219" s="556" t="s">
        <v>930</v>
      </c>
      <c r="Y219" s="556"/>
      <c r="Z219" s="556">
        <f t="shared" si="44"/>
        <v>15</v>
      </c>
      <c r="AA219" s="556"/>
      <c r="AB219" s="556"/>
      <c r="AC219" s="553" t="str">
        <f ca="1">IF(D219="~380В",'Исходник '!$O$2,'Исходник '!$Q$2)</f>
        <v>-</v>
      </c>
      <c r="AD219" s="555"/>
      <c r="AE219" s="556">
        <f t="shared" si="45"/>
        <v>30</v>
      </c>
      <c r="AF219" s="556"/>
      <c r="AG219" s="556"/>
      <c r="AH219" s="556" t="str">
        <f ca="1">IF(D219="~380В",'Исходник '!$O$1,'Исходник '!$Q$1)</f>
        <v>+</v>
      </c>
      <c r="AI219" s="556"/>
      <c r="AJ219" s="556">
        <v>0.3</v>
      </c>
      <c r="AK219" s="556"/>
      <c r="AL219" s="556"/>
      <c r="AM219" s="556">
        <v>2.4E-2</v>
      </c>
      <c r="AN219" s="556"/>
      <c r="AO219" s="556"/>
      <c r="AP219" s="314">
        <v>16</v>
      </c>
      <c r="AQ219" s="206" t="str">
        <f t="shared" si="46"/>
        <v>-</v>
      </c>
    </row>
    <row r="220" spans="1:43" s="7" customFormat="1" ht="20.100000000000001" customHeight="1">
      <c r="A220" s="622">
        <f t="shared" si="47"/>
        <v>187</v>
      </c>
      <c r="B220" s="622"/>
      <c r="C220" s="427" t="s">
        <v>470</v>
      </c>
      <c r="D220" s="429" t="s">
        <v>584</v>
      </c>
      <c r="E220" s="553" t="s">
        <v>588</v>
      </c>
      <c r="F220" s="463" t="s">
        <v>585</v>
      </c>
      <c r="G220" s="463" t="s">
        <v>585</v>
      </c>
      <c r="H220" s="462" t="s">
        <v>585</v>
      </c>
      <c r="I220" s="556" t="s">
        <v>1064</v>
      </c>
      <c r="J220" s="556"/>
      <c r="K220" s="556"/>
      <c r="L220" s="553">
        <f t="shared" si="42"/>
        <v>10</v>
      </c>
      <c r="M220" s="554"/>
      <c r="N220" s="555"/>
      <c r="O220" s="556" t="s">
        <v>586</v>
      </c>
      <c r="P220" s="556"/>
      <c r="Q220" s="556"/>
      <c r="R220" s="556">
        <f t="shared" si="43"/>
        <v>15</v>
      </c>
      <c r="S220" s="556"/>
      <c r="T220" s="556"/>
      <c r="U220" s="556">
        <v>30</v>
      </c>
      <c r="V220" s="556"/>
      <c r="W220" s="556"/>
      <c r="X220" s="556" t="s">
        <v>930</v>
      </c>
      <c r="Y220" s="556"/>
      <c r="Z220" s="556">
        <f t="shared" si="44"/>
        <v>15</v>
      </c>
      <c r="AA220" s="556"/>
      <c r="AB220" s="556"/>
      <c r="AC220" s="553" t="str">
        <f ca="1">IF(D220="~380В",'Исходник '!$O$2,'Исходник '!$Q$2)</f>
        <v>-</v>
      </c>
      <c r="AD220" s="555"/>
      <c r="AE220" s="556">
        <f t="shared" si="45"/>
        <v>30</v>
      </c>
      <c r="AF220" s="556"/>
      <c r="AG220" s="556"/>
      <c r="AH220" s="556" t="str">
        <f ca="1">IF(D220="~380В",'Исходник '!$O$1,'Исходник '!$Q$1)</f>
        <v>+</v>
      </c>
      <c r="AI220" s="556"/>
      <c r="AJ220" s="556">
        <v>0.3</v>
      </c>
      <c r="AK220" s="556"/>
      <c r="AL220" s="556"/>
      <c r="AM220" s="556">
        <v>2.6000000000000002E-2</v>
      </c>
      <c r="AN220" s="556"/>
      <c r="AO220" s="556"/>
      <c r="AP220" s="314">
        <v>10</v>
      </c>
      <c r="AQ220" s="206" t="str">
        <f t="shared" si="46"/>
        <v>-</v>
      </c>
    </row>
    <row r="221" spans="1:43" s="7" customFormat="1" ht="20.100000000000001" customHeight="1">
      <c r="A221" s="622">
        <f t="shared" si="47"/>
        <v>188</v>
      </c>
      <c r="B221" s="622"/>
      <c r="C221" s="427" t="s">
        <v>470</v>
      </c>
      <c r="D221" s="429" t="s">
        <v>584</v>
      </c>
      <c r="E221" s="553" t="s">
        <v>589</v>
      </c>
      <c r="F221" s="463" t="s">
        <v>585</v>
      </c>
      <c r="G221" s="463" t="s">
        <v>585</v>
      </c>
      <c r="H221" s="462" t="s">
        <v>585</v>
      </c>
      <c r="I221" s="556" t="s">
        <v>1064</v>
      </c>
      <c r="J221" s="556"/>
      <c r="K221" s="556"/>
      <c r="L221" s="553">
        <f t="shared" si="42"/>
        <v>10</v>
      </c>
      <c r="M221" s="554"/>
      <c r="N221" s="555"/>
      <c r="O221" s="556" t="s">
        <v>586</v>
      </c>
      <c r="P221" s="556"/>
      <c r="Q221" s="556"/>
      <c r="R221" s="556">
        <f t="shared" si="43"/>
        <v>15</v>
      </c>
      <c r="S221" s="556"/>
      <c r="T221" s="556"/>
      <c r="U221" s="556">
        <v>30</v>
      </c>
      <c r="V221" s="556"/>
      <c r="W221" s="556"/>
      <c r="X221" s="556" t="s">
        <v>930</v>
      </c>
      <c r="Y221" s="556"/>
      <c r="Z221" s="556">
        <f t="shared" si="44"/>
        <v>15</v>
      </c>
      <c r="AA221" s="556"/>
      <c r="AB221" s="556"/>
      <c r="AC221" s="553" t="str">
        <f ca="1">IF(D221="~380В",'Исходник '!$O$2,'Исходник '!$Q$2)</f>
        <v>-</v>
      </c>
      <c r="AD221" s="555"/>
      <c r="AE221" s="556">
        <f t="shared" si="45"/>
        <v>30</v>
      </c>
      <c r="AF221" s="556"/>
      <c r="AG221" s="556"/>
      <c r="AH221" s="556" t="str">
        <f ca="1">IF(D221="~380В",'Исходник '!$O$1,'Исходник '!$Q$1)</f>
        <v>+</v>
      </c>
      <c r="AI221" s="556"/>
      <c r="AJ221" s="556">
        <v>0.3</v>
      </c>
      <c r="AK221" s="556"/>
      <c r="AL221" s="556"/>
      <c r="AM221" s="556">
        <v>2.5000000000000001E-2</v>
      </c>
      <c r="AN221" s="556"/>
      <c r="AO221" s="556"/>
      <c r="AP221" s="314">
        <v>10</v>
      </c>
      <c r="AQ221" s="206" t="str">
        <f t="shared" si="46"/>
        <v>-</v>
      </c>
    </row>
    <row r="222" spans="1:43" s="7" customFormat="1" ht="20.100000000000001" customHeight="1">
      <c r="A222" s="622">
        <f t="shared" si="47"/>
        <v>189</v>
      </c>
      <c r="B222" s="622"/>
      <c r="C222" s="427" t="s">
        <v>470</v>
      </c>
      <c r="D222" s="429" t="s">
        <v>584</v>
      </c>
      <c r="E222" s="553" t="s">
        <v>590</v>
      </c>
      <c r="F222" s="463" t="s">
        <v>585</v>
      </c>
      <c r="G222" s="463" t="s">
        <v>585</v>
      </c>
      <c r="H222" s="462" t="s">
        <v>585</v>
      </c>
      <c r="I222" s="556" t="s">
        <v>1064</v>
      </c>
      <c r="J222" s="556"/>
      <c r="K222" s="556"/>
      <c r="L222" s="553">
        <f t="shared" si="42"/>
        <v>10</v>
      </c>
      <c r="M222" s="554"/>
      <c r="N222" s="555"/>
      <c r="O222" s="556" t="s">
        <v>586</v>
      </c>
      <c r="P222" s="556"/>
      <c r="Q222" s="556"/>
      <c r="R222" s="556">
        <f t="shared" si="43"/>
        <v>15</v>
      </c>
      <c r="S222" s="556"/>
      <c r="T222" s="556"/>
      <c r="U222" s="556">
        <v>30</v>
      </c>
      <c r="V222" s="556"/>
      <c r="W222" s="556"/>
      <c r="X222" s="556" t="s">
        <v>930</v>
      </c>
      <c r="Y222" s="556"/>
      <c r="Z222" s="556">
        <f t="shared" si="44"/>
        <v>15</v>
      </c>
      <c r="AA222" s="556"/>
      <c r="AB222" s="556"/>
      <c r="AC222" s="553" t="str">
        <f ca="1">IF(D222="~380В",'Исходник '!$O$2,'Исходник '!$Q$2)</f>
        <v>-</v>
      </c>
      <c r="AD222" s="555"/>
      <c r="AE222" s="556">
        <f t="shared" si="45"/>
        <v>30</v>
      </c>
      <c r="AF222" s="556"/>
      <c r="AG222" s="556"/>
      <c r="AH222" s="556" t="str">
        <f ca="1">IF(D222="~380В",'Исходник '!$O$1,'Исходник '!$Q$1)</f>
        <v>+</v>
      </c>
      <c r="AI222" s="556"/>
      <c r="AJ222" s="556">
        <v>0.3</v>
      </c>
      <c r="AK222" s="556"/>
      <c r="AL222" s="556"/>
      <c r="AM222" s="556">
        <v>2.3E-2</v>
      </c>
      <c r="AN222" s="556"/>
      <c r="AO222" s="556"/>
      <c r="AP222" s="314">
        <v>10</v>
      </c>
      <c r="AQ222" s="206" t="str">
        <f t="shared" si="46"/>
        <v>-</v>
      </c>
    </row>
    <row r="223" spans="1:43" s="7" customFormat="1" ht="20.100000000000001" customHeight="1">
      <c r="A223" s="622">
        <f t="shared" si="47"/>
        <v>190</v>
      </c>
      <c r="B223" s="622"/>
      <c r="C223" s="427" t="s">
        <v>470</v>
      </c>
      <c r="D223" s="429" t="s">
        <v>584</v>
      </c>
      <c r="E223" s="553" t="s">
        <v>591</v>
      </c>
      <c r="F223" s="463" t="s">
        <v>585</v>
      </c>
      <c r="G223" s="463" t="s">
        <v>585</v>
      </c>
      <c r="H223" s="462" t="s">
        <v>585</v>
      </c>
      <c r="I223" s="556" t="s">
        <v>1064</v>
      </c>
      <c r="J223" s="556"/>
      <c r="K223" s="556"/>
      <c r="L223" s="553">
        <f t="shared" si="42"/>
        <v>10</v>
      </c>
      <c r="M223" s="554"/>
      <c r="N223" s="555"/>
      <c r="O223" s="556" t="s">
        <v>586</v>
      </c>
      <c r="P223" s="556"/>
      <c r="Q223" s="556"/>
      <c r="R223" s="556">
        <f t="shared" si="43"/>
        <v>15</v>
      </c>
      <c r="S223" s="556"/>
      <c r="T223" s="556"/>
      <c r="U223" s="556">
        <v>30</v>
      </c>
      <c r="V223" s="556"/>
      <c r="W223" s="556"/>
      <c r="X223" s="556" t="s">
        <v>930</v>
      </c>
      <c r="Y223" s="556"/>
      <c r="Z223" s="556">
        <f t="shared" si="44"/>
        <v>15</v>
      </c>
      <c r="AA223" s="556"/>
      <c r="AB223" s="556"/>
      <c r="AC223" s="553" t="str">
        <f ca="1">IF(D223="~380В",'Исходник '!$O$2,'Исходник '!$Q$2)</f>
        <v>-</v>
      </c>
      <c r="AD223" s="555"/>
      <c r="AE223" s="556">
        <f t="shared" si="45"/>
        <v>30</v>
      </c>
      <c r="AF223" s="556"/>
      <c r="AG223" s="556"/>
      <c r="AH223" s="556" t="str">
        <f ca="1">IF(D223="~380В",'Исходник '!$O$1,'Исходник '!$Q$1)</f>
        <v>+</v>
      </c>
      <c r="AI223" s="556"/>
      <c r="AJ223" s="556">
        <v>0.3</v>
      </c>
      <c r="AK223" s="556"/>
      <c r="AL223" s="556"/>
      <c r="AM223" s="556">
        <v>2.3E-2</v>
      </c>
      <c r="AN223" s="556"/>
      <c r="AO223" s="556"/>
      <c r="AP223" s="314">
        <v>10</v>
      </c>
      <c r="AQ223" s="206" t="str">
        <f t="shared" si="46"/>
        <v>-</v>
      </c>
    </row>
    <row r="224" spans="1:43" s="7" customFormat="1" ht="20.100000000000001" customHeight="1">
      <c r="A224" s="622">
        <f t="shared" si="47"/>
        <v>191</v>
      </c>
      <c r="B224" s="622"/>
      <c r="C224" s="427" t="s">
        <v>470</v>
      </c>
      <c r="D224" s="429" t="s">
        <v>584</v>
      </c>
      <c r="E224" s="553" t="s">
        <v>626</v>
      </c>
      <c r="F224" s="463" t="s">
        <v>585</v>
      </c>
      <c r="G224" s="463" t="s">
        <v>585</v>
      </c>
      <c r="H224" s="462" t="s">
        <v>585</v>
      </c>
      <c r="I224" s="556" t="s">
        <v>1064</v>
      </c>
      <c r="J224" s="556"/>
      <c r="K224" s="556"/>
      <c r="L224" s="553">
        <f t="shared" si="42"/>
        <v>10</v>
      </c>
      <c r="M224" s="554"/>
      <c r="N224" s="555"/>
      <c r="O224" s="556" t="s">
        <v>586</v>
      </c>
      <c r="P224" s="556"/>
      <c r="Q224" s="556"/>
      <c r="R224" s="556">
        <f t="shared" si="43"/>
        <v>15</v>
      </c>
      <c r="S224" s="556"/>
      <c r="T224" s="556"/>
      <c r="U224" s="556">
        <v>30</v>
      </c>
      <c r="V224" s="556"/>
      <c r="W224" s="556"/>
      <c r="X224" s="556" t="s">
        <v>930</v>
      </c>
      <c r="Y224" s="556"/>
      <c r="Z224" s="556">
        <f t="shared" si="44"/>
        <v>15</v>
      </c>
      <c r="AA224" s="556"/>
      <c r="AB224" s="556"/>
      <c r="AC224" s="553" t="str">
        <f ca="1">IF(D224="~380В",'Исходник '!$O$2,'Исходник '!$Q$2)</f>
        <v>-</v>
      </c>
      <c r="AD224" s="555"/>
      <c r="AE224" s="556">
        <f t="shared" si="45"/>
        <v>30</v>
      </c>
      <c r="AF224" s="556"/>
      <c r="AG224" s="556"/>
      <c r="AH224" s="556" t="str">
        <f ca="1">IF(D224="~380В",'Исходник '!$O$1,'Исходник '!$Q$1)</f>
        <v>+</v>
      </c>
      <c r="AI224" s="556"/>
      <c r="AJ224" s="556">
        <v>0.3</v>
      </c>
      <c r="AK224" s="556"/>
      <c r="AL224" s="556"/>
      <c r="AM224" s="556">
        <v>2.7000000000000003E-2</v>
      </c>
      <c r="AN224" s="556"/>
      <c r="AO224" s="556"/>
      <c r="AP224" s="314">
        <v>10</v>
      </c>
      <c r="AQ224" s="206" t="str">
        <f t="shared" si="46"/>
        <v>-</v>
      </c>
    </row>
    <row r="225" spans="1:43" s="7" customFormat="1" ht="16.5" customHeight="1">
      <c r="A225" s="69" t="str">
        <f ca="1">'Протокол №503-2'!A363</f>
        <v>УЭРМ-4 (1 этаж)</v>
      </c>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1"/>
      <c r="AP225" s="101"/>
      <c r="AQ225" s="325"/>
    </row>
    <row r="226" spans="1:43" ht="47.25" customHeight="1">
      <c r="A226" s="622">
        <v>192</v>
      </c>
      <c r="B226" s="622"/>
      <c r="C226" s="427" t="s">
        <v>595</v>
      </c>
      <c r="D226" s="429" t="s">
        <v>596</v>
      </c>
      <c r="E226" s="556" t="s">
        <v>597</v>
      </c>
      <c r="F226" s="556"/>
      <c r="G226" s="556"/>
      <c r="H226" s="556"/>
      <c r="I226" s="556" t="s">
        <v>1064</v>
      </c>
      <c r="J226" s="556"/>
      <c r="K226" s="556"/>
      <c r="L226" s="553">
        <f>AP226</f>
        <v>25</v>
      </c>
      <c r="M226" s="554"/>
      <c r="N226" s="555"/>
      <c r="O226" s="556" t="s">
        <v>586</v>
      </c>
      <c r="P226" s="556"/>
      <c r="Q226" s="556"/>
      <c r="R226" s="556">
        <f>U226/2</f>
        <v>50</v>
      </c>
      <c r="S226" s="556"/>
      <c r="T226" s="556"/>
      <c r="U226" s="556">
        <v>100</v>
      </c>
      <c r="V226" s="556"/>
      <c r="W226" s="556"/>
      <c r="X226" s="556" t="s">
        <v>930</v>
      </c>
      <c r="Y226" s="556"/>
      <c r="Z226" s="556">
        <f>R226</f>
        <v>50</v>
      </c>
      <c r="AA226" s="556"/>
      <c r="AB226" s="556"/>
      <c r="AC226" s="553" t="str">
        <f ca="1">IF(D226="~380В",'Исходник '!$O$2,'Исходник '!$Q$2)</f>
        <v>-
-
-</v>
      </c>
      <c r="AD226" s="555"/>
      <c r="AE226" s="556">
        <f>U226</f>
        <v>100</v>
      </c>
      <c r="AF226" s="556"/>
      <c r="AG226" s="556"/>
      <c r="AH226" s="556" t="str">
        <f ca="1">IF(D226="~380В",'Исходник '!$O$1,'Исходник '!$Q$1)</f>
        <v>+
+
+</v>
      </c>
      <c r="AI226" s="556"/>
      <c r="AJ226" s="556">
        <v>0.3</v>
      </c>
      <c r="AK226" s="556"/>
      <c r="AL226" s="556"/>
      <c r="AM226" s="556" t="s">
        <v>658</v>
      </c>
      <c r="AN226" s="556"/>
      <c r="AO226" s="556"/>
      <c r="AP226" s="314">
        <v>25</v>
      </c>
      <c r="AQ226" s="102" t="str">
        <f>IF(D226="~380В","раздвинь строчку","-")</f>
        <v>раздвинь строчку</v>
      </c>
    </row>
    <row r="227" spans="1:43" ht="45.75" customHeight="1">
      <c r="A227" s="622">
        <f>A226+1</f>
        <v>193</v>
      </c>
      <c r="B227" s="622"/>
      <c r="C227" s="427" t="s">
        <v>595</v>
      </c>
      <c r="D227" s="429" t="s">
        <v>596</v>
      </c>
      <c r="E227" s="556" t="s">
        <v>599</v>
      </c>
      <c r="F227" s="556"/>
      <c r="G227" s="556"/>
      <c r="H227" s="556"/>
      <c r="I227" s="556" t="s">
        <v>1064</v>
      </c>
      <c r="J227" s="556"/>
      <c r="K227" s="556"/>
      <c r="L227" s="553">
        <f>AP227</f>
        <v>25</v>
      </c>
      <c r="M227" s="554"/>
      <c r="N227" s="555"/>
      <c r="O227" s="556" t="s">
        <v>586</v>
      </c>
      <c r="P227" s="556"/>
      <c r="Q227" s="556"/>
      <c r="R227" s="556">
        <f>U227/2</f>
        <v>50</v>
      </c>
      <c r="S227" s="556"/>
      <c r="T227" s="556"/>
      <c r="U227" s="556">
        <v>100</v>
      </c>
      <c r="V227" s="556"/>
      <c r="W227" s="556"/>
      <c r="X227" s="556" t="s">
        <v>930</v>
      </c>
      <c r="Y227" s="556"/>
      <c r="Z227" s="556">
        <f>R227</f>
        <v>50</v>
      </c>
      <c r="AA227" s="556"/>
      <c r="AB227" s="556"/>
      <c r="AC227" s="553" t="str">
        <f ca="1">IF(D227="~380В",'Исходник '!$O$2,'Исходник '!$Q$2)</f>
        <v>-
-
-</v>
      </c>
      <c r="AD227" s="555"/>
      <c r="AE227" s="556">
        <f>U227</f>
        <v>100</v>
      </c>
      <c r="AF227" s="556"/>
      <c r="AG227" s="556"/>
      <c r="AH227" s="556" t="str">
        <f ca="1">IF(D227="~380В",'Исходник '!$O$1,'Исходник '!$Q$1)</f>
        <v>+
+
+</v>
      </c>
      <c r="AI227" s="556"/>
      <c r="AJ227" s="556">
        <v>0.3</v>
      </c>
      <c r="AK227" s="556"/>
      <c r="AL227" s="556"/>
      <c r="AM227" s="556" t="s">
        <v>602</v>
      </c>
      <c r="AN227" s="556"/>
      <c r="AO227" s="556"/>
      <c r="AP227" s="314">
        <v>25</v>
      </c>
      <c r="AQ227" s="102" t="str">
        <f>IF(D227="~380В","раздвинь строчку","-")</f>
        <v>раздвинь строчку</v>
      </c>
    </row>
    <row r="228" spans="1:43" ht="51.75" customHeight="1">
      <c r="A228" s="622">
        <f>A227+1</f>
        <v>194</v>
      </c>
      <c r="B228" s="622"/>
      <c r="C228" s="427" t="s">
        <v>595</v>
      </c>
      <c r="D228" s="429" t="s">
        <v>596</v>
      </c>
      <c r="E228" s="556" t="s">
        <v>601</v>
      </c>
      <c r="F228" s="556"/>
      <c r="G228" s="556"/>
      <c r="H228" s="556"/>
      <c r="I228" s="556" t="s">
        <v>1064</v>
      </c>
      <c r="J228" s="556"/>
      <c r="K228" s="556"/>
      <c r="L228" s="553">
        <f>AP228</f>
        <v>25</v>
      </c>
      <c r="M228" s="554"/>
      <c r="N228" s="555"/>
      <c r="O228" s="556" t="s">
        <v>586</v>
      </c>
      <c r="P228" s="556"/>
      <c r="Q228" s="556"/>
      <c r="R228" s="556">
        <f>U228/2</f>
        <v>50</v>
      </c>
      <c r="S228" s="556"/>
      <c r="T228" s="556"/>
      <c r="U228" s="556">
        <v>100</v>
      </c>
      <c r="V228" s="556"/>
      <c r="W228" s="556"/>
      <c r="X228" s="556" t="s">
        <v>930</v>
      </c>
      <c r="Y228" s="556"/>
      <c r="Z228" s="556">
        <f>R228</f>
        <v>50</v>
      </c>
      <c r="AA228" s="556"/>
      <c r="AB228" s="556"/>
      <c r="AC228" s="553" t="str">
        <f ca="1">IF(D228="~380В",'Исходник '!$O$2,'Исходник '!$Q$2)</f>
        <v>-
-
-</v>
      </c>
      <c r="AD228" s="555"/>
      <c r="AE228" s="556">
        <f>U228</f>
        <v>100</v>
      </c>
      <c r="AF228" s="556"/>
      <c r="AG228" s="556"/>
      <c r="AH228" s="556" t="str">
        <f ca="1">IF(D228="~380В",'Исходник '!$O$1,'Исходник '!$Q$1)</f>
        <v>+
+
+</v>
      </c>
      <c r="AI228" s="556"/>
      <c r="AJ228" s="556">
        <v>0.3</v>
      </c>
      <c r="AK228" s="556"/>
      <c r="AL228" s="556"/>
      <c r="AM228" s="556" t="s">
        <v>598</v>
      </c>
      <c r="AN228" s="556"/>
      <c r="AO228" s="556"/>
      <c r="AP228" s="314">
        <v>25</v>
      </c>
      <c r="AQ228" s="102" t="str">
        <f>IF(D228="~380В","раздвинь строчку","-")</f>
        <v>раздвинь строчку</v>
      </c>
    </row>
    <row r="229" spans="1:43" ht="51.75" customHeight="1">
      <c r="A229" s="622">
        <f>A228+1</f>
        <v>195</v>
      </c>
      <c r="B229" s="622"/>
      <c r="C229" s="427" t="s">
        <v>595</v>
      </c>
      <c r="D229" s="429" t="s">
        <v>596</v>
      </c>
      <c r="E229" s="556" t="s">
        <v>603</v>
      </c>
      <c r="F229" s="556"/>
      <c r="G229" s="556"/>
      <c r="H229" s="556"/>
      <c r="I229" s="556" t="s">
        <v>1064</v>
      </c>
      <c r="J229" s="556"/>
      <c r="K229" s="556"/>
      <c r="L229" s="553">
        <f>AP229</f>
        <v>25</v>
      </c>
      <c r="M229" s="554"/>
      <c r="N229" s="555"/>
      <c r="O229" s="556" t="s">
        <v>586</v>
      </c>
      <c r="P229" s="556"/>
      <c r="Q229" s="556"/>
      <c r="R229" s="556">
        <f>U229/2</f>
        <v>50</v>
      </c>
      <c r="S229" s="556"/>
      <c r="T229" s="556"/>
      <c r="U229" s="556">
        <v>100</v>
      </c>
      <c r="V229" s="556"/>
      <c r="W229" s="556"/>
      <c r="X229" s="556" t="s">
        <v>930</v>
      </c>
      <c r="Y229" s="556"/>
      <c r="Z229" s="556">
        <f>R229</f>
        <v>50</v>
      </c>
      <c r="AA229" s="556"/>
      <c r="AB229" s="556"/>
      <c r="AC229" s="553" t="str">
        <f ca="1">IF(D229="~380В",'Исходник '!$O$2,'Исходник '!$Q$2)</f>
        <v>-
-
-</v>
      </c>
      <c r="AD229" s="555"/>
      <c r="AE229" s="556">
        <f>U229</f>
        <v>100</v>
      </c>
      <c r="AF229" s="556"/>
      <c r="AG229" s="556"/>
      <c r="AH229" s="556" t="str">
        <f ca="1">IF(D229="~380В",'Исходник '!$O$1,'Исходник '!$Q$1)</f>
        <v>+
+
+</v>
      </c>
      <c r="AI229" s="556"/>
      <c r="AJ229" s="556">
        <v>0.3</v>
      </c>
      <c r="AK229" s="556"/>
      <c r="AL229" s="556"/>
      <c r="AM229" s="556" t="s">
        <v>600</v>
      </c>
      <c r="AN229" s="556"/>
      <c r="AO229" s="556"/>
      <c r="AP229" s="314">
        <v>25</v>
      </c>
      <c r="AQ229" s="102" t="str">
        <f>IF(D229="~380В","раздвинь строчку","-")</f>
        <v>раздвинь строчку</v>
      </c>
    </row>
    <row r="230" spans="1:43" s="7" customFormat="1" ht="20.100000000000001" customHeight="1">
      <c r="A230" s="69" t="str">
        <f ca="1">'Протокол №503-2'!A368</f>
        <v>УЭРМ-5 (2÷22 этажи)</v>
      </c>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1"/>
      <c r="AP230" s="101"/>
      <c r="AQ230" s="325"/>
    </row>
    <row r="231" spans="1:43" ht="48.95" customHeight="1">
      <c r="A231" s="622">
        <v>196</v>
      </c>
      <c r="B231" s="622"/>
      <c r="C231" s="427" t="s">
        <v>595</v>
      </c>
      <c r="D231" s="429" t="s">
        <v>596</v>
      </c>
      <c r="E231" s="556" t="s">
        <v>597</v>
      </c>
      <c r="F231" s="556"/>
      <c r="G231" s="556"/>
      <c r="H231" s="556"/>
      <c r="I231" s="556" t="s">
        <v>1064</v>
      </c>
      <c r="J231" s="556"/>
      <c r="K231" s="556"/>
      <c r="L231" s="553">
        <f t="shared" ref="L231:L262" si="48">AP231</f>
        <v>25</v>
      </c>
      <c r="M231" s="554"/>
      <c r="N231" s="555"/>
      <c r="O231" s="556" t="s">
        <v>586</v>
      </c>
      <c r="P231" s="556"/>
      <c r="Q231" s="556"/>
      <c r="R231" s="556">
        <f t="shared" ref="R231:R262" si="49">U231/2</f>
        <v>50</v>
      </c>
      <c r="S231" s="556"/>
      <c r="T231" s="556"/>
      <c r="U231" s="556">
        <v>100</v>
      </c>
      <c r="V231" s="556"/>
      <c r="W231" s="556"/>
      <c r="X231" s="556" t="s">
        <v>930</v>
      </c>
      <c r="Y231" s="556"/>
      <c r="Z231" s="556">
        <f t="shared" ref="Z231:Z262" si="50">R231</f>
        <v>50</v>
      </c>
      <c r="AA231" s="556"/>
      <c r="AB231" s="556"/>
      <c r="AC231" s="553" t="str">
        <f ca="1">IF(D231="~380В",'Исходник '!$O$2,'Исходник '!$Q$2)</f>
        <v>-
-
-</v>
      </c>
      <c r="AD231" s="555"/>
      <c r="AE231" s="556">
        <f t="shared" ref="AE231:AE262" si="51">U231</f>
        <v>100</v>
      </c>
      <c r="AF231" s="556"/>
      <c r="AG231" s="556"/>
      <c r="AH231" s="556" t="str">
        <f ca="1">IF(D231="~380В",'Исходник '!$O$1,'Исходник '!$Q$1)</f>
        <v>+
+
+</v>
      </c>
      <c r="AI231" s="556"/>
      <c r="AJ231" s="556">
        <v>0.3</v>
      </c>
      <c r="AK231" s="556"/>
      <c r="AL231" s="556"/>
      <c r="AM231" s="556" t="s">
        <v>659</v>
      </c>
      <c r="AN231" s="556"/>
      <c r="AO231" s="556"/>
      <c r="AP231" s="314">
        <v>25</v>
      </c>
      <c r="AQ231" s="102" t="str">
        <f t="shared" ref="AQ231:AQ262" si="52">IF(D231="~380В","раздвинь строчку","-")</f>
        <v>раздвинь строчку</v>
      </c>
    </row>
    <row r="232" spans="1:43" ht="48.95" customHeight="1">
      <c r="A232" s="622">
        <f t="shared" ref="A232:A263" si="53">A231+1</f>
        <v>197</v>
      </c>
      <c r="B232" s="622"/>
      <c r="C232" s="427" t="s">
        <v>595</v>
      </c>
      <c r="D232" s="429" t="s">
        <v>596</v>
      </c>
      <c r="E232" s="556" t="s">
        <v>599</v>
      </c>
      <c r="F232" s="556"/>
      <c r="G232" s="556"/>
      <c r="H232" s="556"/>
      <c r="I232" s="556" t="s">
        <v>1064</v>
      </c>
      <c r="J232" s="556"/>
      <c r="K232" s="556"/>
      <c r="L232" s="553">
        <f t="shared" si="48"/>
        <v>25</v>
      </c>
      <c r="M232" s="554"/>
      <c r="N232" s="555"/>
      <c r="O232" s="556" t="s">
        <v>586</v>
      </c>
      <c r="P232" s="556"/>
      <c r="Q232" s="556"/>
      <c r="R232" s="556">
        <f t="shared" si="49"/>
        <v>50</v>
      </c>
      <c r="S232" s="556"/>
      <c r="T232" s="556"/>
      <c r="U232" s="556">
        <v>100</v>
      </c>
      <c r="V232" s="556"/>
      <c r="W232" s="556"/>
      <c r="X232" s="556" t="s">
        <v>930</v>
      </c>
      <c r="Y232" s="556"/>
      <c r="Z232" s="556">
        <f t="shared" si="50"/>
        <v>50</v>
      </c>
      <c r="AA232" s="556"/>
      <c r="AB232" s="556"/>
      <c r="AC232" s="553" t="str">
        <f ca="1">IF(D232="~380В",'Исходник '!$O$2,'Исходник '!$Q$2)</f>
        <v>-
-
-</v>
      </c>
      <c r="AD232" s="555"/>
      <c r="AE232" s="556">
        <f t="shared" si="51"/>
        <v>100</v>
      </c>
      <c r="AF232" s="556"/>
      <c r="AG232" s="556"/>
      <c r="AH232" s="556" t="str">
        <f ca="1">IF(D232="~380В",'Исходник '!$O$1,'Исходник '!$Q$1)</f>
        <v>+
+
+</v>
      </c>
      <c r="AI232" s="556"/>
      <c r="AJ232" s="556">
        <v>0.3</v>
      </c>
      <c r="AK232" s="556"/>
      <c r="AL232" s="556"/>
      <c r="AM232" s="556" t="s">
        <v>600</v>
      </c>
      <c r="AN232" s="556"/>
      <c r="AO232" s="556"/>
      <c r="AP232" s="314">
        <v>25</v>
      </c>
      <c r="AQ232" s="102" t="str">
        <f t="shared" si="52"/>
        <v>раздвинь строчку</v>
      </c>
    </row>
    <row r="233" spans="1:43" ht="48.95" customHeight="1">
      <c r="A233" s="622">
        <f t="shared" si="53"/>
        <v>198</v>
      </c>
      <c r="B233" s="622"/>
      <c r="C233" s="427" t="s">
        <v>595</v>
      </c>
      <c r="D233" s="429" t="s">
        <v>596</v>
      </c>
      <c r="E233" s="556" t="s">
        <v>601</v>
      </c>
      <c r="F233" s="556"/>
      <c r="G233" s="556"/>
      <c r="H233" s="556"/>
      <c r="I233" s="556" t="s">
        <v>1064</v>
      </c>
      <c r="J233" s="556"/>
      <c r="K233" s="556"/>
      <c r="L233" s="553">
        <f t="shared" si="48"/>
        <v>25</v>
      </c>
      <c r="M233" s="554"/>
      <c r="N233" s="555"/>
      <c r="O233" s="556" t="s">
        <v>586</v>
      </c>
      <c r="P233" s="556"/>
      <c r="Q233" s="556"/>
      <c r="R233" s="556">
        <f t="shared" si="49"/>
        <v>50</v>
      </c>
      <c r="S233" s="556"/>
      <c r="T233" s="556"/>
      <c r="U233" s="556">
        <v>100</v>
      </c>
      <c r="V233" s="556"/>
      <c r="W233" s="556"/>
      <c r="X233" s="556" t="s">
        <v>930</v>
      </c>
      <c r="Y233" s="556"/>
      <c r="Z233" s="556">
        <f t="shared" si="50"/>
        <v>50</v>
      </c>
      <c r="AA233" s="556"/>
      <c r="AB233" s="556"/>
      <c r="AC233" s="553" t="str">
        <f ca="1">IF(D233="~380В",'Исходник '!$O$2,'Исходник '!$Q$2)</f>
        <v>-
-
-</v>
      </c>
      <c r="AD233" s="555"/>
      <c r="AE233" s="556">
        <f t="shared" si="51"/>
        <v>100</v>
      </c>
      <c r="AF233" s="556"/>
      <c r="AG233" s="556"/>
      <c r="AH233" s="556" t="str">
        <f ca="1">IF(D233="~380В",'Исходник '!$O$1,'Исходник '!$Q$1)</f>
        <v>+
+
+</v>
      </c>
      <c r="AI233" s="556"/>
      <c r="AJ233" s="556">
        <v>0.3</v>
      </c>
      <c r="AK233" s="556"/>
      <c r="AL233" s="556"/>
      <c r="AM233" s="556" t="s">
        <v>598</v>
      </c>
      <c r="AN233" s="556"/>
      <c r="AO233" s="556"/>
      <c r="AP233" s="314">
        <v>25</v>
      </c>
      <c r="AQ233" s="102" t="str">
        <f t="shared" si="52"/>
        <v>раздвинь строчку</v>
      </c>
    </row>
    <row r="234" spans="1:43" ht="48.95" customHeight="1">
      <c r="A234" s="622">
        <f t="shared" si="53"/>
        <v>199</v>
      </c>
      <c r="B234" s="622"/>
      <c r="C234" s="427" t="s">
        <v>595</v>
      </c>
      <c r="D234" s="429" t="s">
        <v>596</v>
      </c>
      <c r="E234" s="556" t="s">
        <v>603</v>
      </c>
      <c r="F234" s="556"/>
      <c r="G234" s="556"/>
      <c r="H234" s="556"/>
      <c r="I234" s="556" t="s">
        <v>1064</v>
      </c>
      <c r="J234" s="556"/>
      <c r="K234" s="556"/>
      <c r="L234" s="553">
        <f t="shared" si="48"/>
        <v>25</v>
      </c>
      <c r="M234" s="554"/>
      <c r="N234" s="555"/>
      <c r="O234" s="556" t="s">
        <v>586</v>
      </c>
      <c r="P234" s="556"/>
      <c r="Q234" s="556"/>
      <c r="R234" s="556">
        <f t="shared" si="49"/>
        <v>50</v>
      </c>
      <c r="S234" s="556"/>
      <c r="T234" s="556"/>
      <c r="U234" s="556">
        <v>100</v>
      </c>
      <c r="V234" s="556"/>
      <c r="W234" s="556"/>
      <c r="X234" s="556" t="s">
        <v>930</v>
      </c>
      <c r="Y234" s="556"/>
      <c r="Z234" s="556">
        <f t="shared" si="50"/>
        <v>50</v>
      </c>
      <c r="AA234" s="556"/>
      <c r="AB234" s="556"/>
      <c r="AC234" s="553" t="str">
        <f ca="1">IF(D234="~380В",'Исходник '!$O$2,'Исходник '!$Q$2)</f>
        <v>-
-
-</v>
      </c>
      <c r="AD234" s="555"/>
      <c r="AE234" s="556">
        <f t="shared" si="51"/>
        <v>100</v>
      </c>
      <c r="AF234" s="556"/>
      <c r="AG234" s="556"/>
      <c r="AH234" s="556" t="str">
        <f ca="1">IF(D234="~380В",'Исходник '!$O$1,'Исходник '!$Q$1)</f>
        <v>+
+
+</v>
      </c>
      <c r="AI234" s="556"/>
      <c r="AJ234" s="556">
        <v>0.3</v>
      </c>
      <c r="AK234" s="556"/>
      <c r="AL234" s="556"/>
      <c r="AM234" s="556" t="s">
        <v>627</v>
      </c>
      <c r="AN234" s="556"/>
      <c r="AO234" s="556"/>
      <c r="AP234" s="314">
        <v>25</v>
      </c>
      <c r="AQ234" s="102" t="str">
        <f t="shared" si="52"/>
        <v>раздвинь строчку</v>
      </c>
    </row>
    <row r="235" spans="1:43" ht="48.95" customHeight="1">
      <c r="A235" s="622">
        <f t="shared" si="53"/>
        <v>200</v>
      </c>
      <c r="B235" s="622"/>
      <c r="C235" s="427" t="s">
        <v>595</v>
      </c>
      <c r="D235" s="429" t="s">
        <v>596</v>
      </c>
      <c r="E235" s="556" t="s">
        <v>605</v>
      </c>
      <c r="F235" s="556"/>
      <c r="G235" s="556"/>
      <c r="H235" s="556"/>
      <c r="I235" s="556" t="s">
        <v>1064</v>
      </c>
      <c r="J235" s="556"/>
      <c r="K235" s="556"/>
      <c r="L235" s="553">
        <f t="shared" si="48"/>
        <v>25</v>
      </c>
      <c r="M235" s="554"/>
      <c r="N235" s="555"/>
      <c r="O235" s="556" t="s">
        <v>586</v>
      </c>
      <c r="P235" s="556"/>
      <c r="Q235" s="556"/>
      <c r="R235" s="556">
        <f t="shared" si="49"/>
        <v>50</v>
      </c>
      <c r="S235" s="556"/>
      <c r="T235" s="556"/>
      <c r="U235" s="556">
        <v>100</v>
      </c>
      <c r="V235" s="556"/>
      <c r="W235" s="556"/>
      <c r="X235" s="556" t="s">
        <v>930</v>
      </c>
      <c r="Y235" s="556"/>
      <c r="Z235" s="556">
        <f t="shared" si="50"/>
        <v>50</v>
      </c>
      <c r="AA235" s="556"/>
      <c r="AB235" s="556"/>
      <c r="AC235" s="553" t="str">
        <f ca="1">IF(D235="~380В",'Исходник '!$O$2,'Исходник '!$Q$2)</f>
        <v>-
-
-</v>
      </c>
      <c r="AD235" s="555"/>
      <c r="AE235" s="556">
        <f t="shared" si="51"/>
        <v>100</v>
      </c>
      <c r="AF235" s="556"/>
      <c r="AG235" s="556"/>
      <c r="AH235" s="556" t="str">
        <f ca="1">IF(D235="~380В",'Исходник '!$O$1,'Исходник '!$Q$1)</f>
        <v>+
+
+</v>
      </c>
      <c r="AI235" s="556"/>
      <c r="AJ235" s="556">
        <v>0.3</v>
      </c>
      <c r="AK235" s="556"/>
      <c r="AL235" s="556"/>
      <c r="AM235" s="556" t="s">
        <v>600</v>
      </c>
      <c r="AN235" s="556"/>
      <c r="AO235" s="556"/>
      <c r="AP235" s="314">
        <v>25</v>
      </c>
      <c r="AQ235" s="102" t="str">
        <f t="shared" si="52"/>
        <v>раздвинь строчку</v>
      </c>
    </row>
    <row r="236" spans="1:43" ht="48.95" customHeight="1">
      <c r="A236" s="622">
        <f t="shared" si="53"/>
        <v>201</v>
      </c>
      <c r="B236" s="622"/>
      <c r="C236" s="427" t="s">
        <v>595</v>
      </c>
      <c r="D236" s="429" t="s">
        <v>596</v>
      </c>
      <c r="E236" s="556" t="s">
        <v>606</v>
      </c>
      <c r="F236" s="556"/>
      <c r="G236" s="556"/>
      <c r="H236" s="556"/>
      <c r="I236" s="556" t="s">
        <v>1064</v>
      </c>
      <c r="J236" s="556"/>
      <c r="K236" s="556"/>
      <c r="L236" s="553">
        <f t="shared" si="48"/>
        <v>25</v>
      </c>
      <c r="M236" s="554"/>
      <c r="N236" s="555"/>
      <c r="O236" s="556" t="s">
        <v>586</v>
      </c>
      <c r="P236" s="556"/>
      <c r="Q236" s="556"/>
      <c r="R236" s="556">
        <f t="shared" si="49"/>
        <v>50</v>
      </c>
      <c r="S236" s="556"/>
      <c r="T236" s="556"/>
      <c r="U236" s="556">
        <v>100</v>
      </c>
      <c r="V236" s="556"/>
      <c r="W236" s="556"/>
      <c r="X236" s="556" t="s">
        <v>930</v>
      </c>
      <c r="Y236" s="556"/>
      <c r="Z236" s="556">
        <f t="shared" si="50"/>
        <v>50</v>
      </c>
      <c r="AA236" s="556"/>
      <c r="AB236" s="556"/>
      <c r="AC236" s="553" t="str">
        <f ca="1">IF(D236="~380В",'Исходник '!$O$2,'Исходник '!$Q$2)</f>
        <v>-
-
-</v>
      </c>
      <c r="AD236" s="555"/>
      <c r="AE236" s="556">
        <f t="shared" si="51"/>
        <v>100</v>
      </c>
      <c r="AF236" s="556"/>
      <c r="AG236" s="556"/>
      <c r="AH236" s="556" t="str">
        <f ca="1">IF(D236="~380В",'Исходник '!$O$1,'Исходник '!$Q$1)</f>
        <v>+
+
+</v>
      </c>
      <c r="AI236" s="556"/>
      <c r="AJ236" s="556">
        <v>0.3</v>
      </c>
      <c r="AK236" s="556"/>
      <c r="AL236" s="556"/>
      <c r="AM236" s="556" t="s">
        <v>598</v>
      </c>
      <c r="AN236" s="556"/>
      <c r="AO236" s="556"/>
      <c r="AP236" s="314">
        <v>25</v>
      </c>
      <c r="AQ236" s="102" t="str">
        <f t="shared" si="52"/>
        <v>раздвинь строчку</v>
      </c>
    </row>
    <row r="237" spans="1:43" ht="45" customHeight="1">
      <c r="A237" s="622">
        <f t="shared" si="53"/>
        <v>202</v>
      </c>
      <c r="B237" s="622"/>
      <c r="C237" s="427" t="s">
        <v>595</v>
      </c>
      <c r="D237" s="429" t="s">
        <v>596</v>
      </c>
      <c r="E237" s="556" t="s">
        <v>607</v>
      </c>
      <c r="F237" s="556"/>
      <c r="G237" s="556"/>
      <c r="H237" s="556"/>
      <c r="I237" s="556" t="s">
        <v>1064</v>
      </c>
      <c r="J237" s="556"/>
      <c r="K237" s="556"/>
      <c r="L237" s="553">
        <f t="shared" si="48"/>
        <v>25</v>
      </c>
      <c r="M237" s="554"/>
      <c r="N237" s="555"/>
      <c r="O237" s="556" t="s">
        <v>586</v>
      </c>
      <c r="P237" s="556"/>
      <c r="Q237" s="556"/>
      <c r="R237" s="556">
        <f t="shared" si="49"/>
        <v>50</v>
      </c>
      <c r="S237" s="556"/>
      <c r="T237" s="556"/>
      <c r="U237" s="556">
        <v>100</v>
      </c>
      <c r="V237" s="556"/>
      <c r="W237" s="556"/>
      <c r="X237" s="556" t="s">
        <v>930</v>
      </c>
      <c r="Y237" s="556"/>
      <c r="Z237" s="556">
        <f t="shared" si="50"/>
        <v>50</v>
      </c>
      <c r="AA237" s="556"/>
      <c r="AB237" s="556"/>
      <c r="AC237" s="553" t="str">
        <f ca="1">IF(D237="~380В",'Исходник '!$O$2,'Исходник '!$Q$2)</f>
        <v>-
-
-</v>
      </c>
      <c r="AD237" s="555"/>
      <c r="AE237" s="556">
        <f t="shared" si="51"/>
        <v>100</v>
      </c>
      <c r="AF237" s="556"/>
      <c r="AG237" s="556"/>
      <c r="AH237" s="556" t="str">
        <f ca="1">IF(D237="~380В",'Исходник '!$O$1,'Исходник '!$Q$1)</f>
        <v>+
+
+</v>
      </c>
      <c r="AI237" s="556"/>
      <c r="AJ237" s="556">
        <v>0.3</v>
      </c>
      <c r="AK237" s="556"/>
      <c r="AL237" s="556"/>
      <c r="AM237" s="556" t="s">
        <v>627</v>
      </c>
      <c r="AN237" s="556"/>
      <c r="AO237" s="556"/>
      <c r="AP237" s="314">
        <v>25</v>
      </c>
      <c r="AQ237" s="102" t="str">
        <f t="shared" si="52"/>
        <v>раздвинь строчку</v>
      </c>
    </row>
    <row r="238" spans="1:43" ht="48" customHeight="1">
      <c r="A238" s="622">
        <f t="shared" si="53"/>
        <v>203</v>
      </c>
      <c r="B238" s="622"/>
      <c r="C238" s="427" t="s">
        <v>595</v>
      </c>
      <c r="D238" s="429" t="s">
        <v>596</v>
      </c>
      <c r="E238" s="556" t="s">
        <v>608</v>
      </c>
      <c r="F238" s="556"/>
      <c r="G238" s="556"/>
      <c r="H238" s="556"/>
      <c r="I238" s="556" t="s">
        <v>1064</v>
      </c>
      <c r="J238" s="556"/>
      <c r="K238" s="556"/>
      <c r="L238" s="553">
        <f t="shared" si="48"/>
        <v>25</v>
      </c>
      <c r="M238" s="554"/>
      <c r="N238" s="555"/>
      <c r="O238" s="556" t="s">
        <v>586</v>
      </c>
      <c r="P238" s="556"/>
      <c r="Q238" s="556"/>
      <c r="R238" s="556">
        <f t="shared" si="49"/>
        <v>50</v>
      </c>
      <c r="S238" s="556"/>
      <c r="T238" s="556"/>
      <c r="U238" s="556">
        <v>100</v>
      </c>
      <c r="V238" s="556"/>
      <c r="W238" s="556"/>
      <c r="X238" s="556" t="s">
        <v>930</v>
      </c>
      <c r="Y238" s="556"/>
      <c r="Z238" s="556">
        <f t="shared" si="50"/>
        <v>50</v>
      </c>
      <c r="AA238" s="556"/>
      <c r="AB238" s="556"/>
      <c r="AC238" s="553" t="str">
        <f ca="1">IF(D238="~380В",'Исходник '!$O$2,'Исходник '!$Q$2)</f>
        <v>-
-
-</v>
      </c>
      <c r="AD238" s="555"/>
      <c r="AE238" s="556">
        <f t="shared" si="51"/>
        <v>100</v>
      </c>
      <c r="AF238" s="556"/>
      <c r="AG238" s="556"/>
      <c r="AH238" s="556" t="str">
        <f ca="1">IF(D238="~380В",'Исходник '!$O$1,'Исходник '!$Q$1)</f>
        <v>+
+
+</v>
      </c>
      <c r="AI238" s="556"/>
      <c r="AJ238" s="556">
        <v>0.3</v>
      </c>
      <c r="AK238" s="556"/>
      <c r="AL238" s="556"/>
      <c r="AM238" s="556" t="s">
        <v>649</v>
      </c>
      <c r="AN238" s="556"/>
      <c r="AO238" s="556"/>
      <c r="AP238" s="314">
        <v>25</v>
      </c>
      <c r="AQ238" s="102" t="str">
        <f t="shared" si="52"/>
        <v>раздвинь строчку</v>
      </c>
    </row>
    <row r="239" spans="1:43" ht="51.75" customHeight="1">
      <c r="A239" s="622">
        <f t="shared" si="53"/>
        <v>204</v>
      </c>
      <c r="B239" s="622"/>
      <c r="C239" s="427" t="s">
        <v>595</v>
      </c>
      <c r="D239" s="429" t="s">
        <v>596</v>
      </c>
      <c r="E239" s="556" t="s">
        <v>609</v>
      </c>
      <c r="F239" s="556"/>
      <c r="G239" s="556"/>
      <c r="H239" s="556"/>
      <c r="I239" s="556" t="s">
        <v>1064</v>
      </c>
      <c r="J239" s="556"/>
      <c r="K239" s="556"/>
      <c r="L239" s="553">
        <f t="shared" si="48"/>
        <v>25</v>
      </c>
      <c r="M239" s="554"/>
      <c r="N239" s="555"/>
      <c r="O239" s="556" t="s">
        <v>586</v>
      </c>
      <c r="P239" s="556"/>
      <c r="Q239" s="556"/>
      <c r="R239" s="556">
        <f t="shared" si="49"/>
        <v>50</v>
      </c>
      <c r="S239" s="556"/>
      <c r="T239" s="556"/>
      <c r="U239" s="556">
        <v>100</v>
      </c>
      <c r="V239" s="556"/>
      <c r="W239" s="556"/>
      <c r="X239" s="556" t="s">
        <v>930</v>
      </c>
      <c r="Y239" s="556"/>
      <c r="Z239" s="556">
        <f t="shared" si="50"/>
        <v>50</v>
      </c>
      <c r="AA239" s="556"/>
      <c r="AB239" s="556"/>
      <c r="AC239" s="553" t="str">
        <f ca="1">IF(D239="~380В",'Исходник '!$O$2,'Исходник '!$Q$2)</f>
        <v>-
-
-</v>
      </c>
      <c r="AD239" s="555"/>
      <c r="AE239" s="556">
        <f t="shared" si="51"/>
        <v>100</v>
      </c>
      <c r="AF239" s="556"/>
      <c r="AG239" s="556"/>
      <c r="AH239" s="556" t="str">
        <f ca="1">IF(D239="~380В",'Исходник '!$O$1,'Исходник '!$Q$1)</f>
        <v>+
+
+</v>
      </c>
      <c r="AI239" s="556"/>
      <c r="AJ239" s="556">
        <v>0.3</v>
      </c>
      <c r="AK239" s="556"/>
      <c r="AL239" s="556"/>
      <c r="AM239" s="556" t="s">
        <v>627</v>
      </c>
      <c r="AN239" s="556"/>
      <c r="AO239" s="556"/>
      <c r="AP239" s="314">
        <v>25</v>
      </c>
      <c r="AQ239" s="102" t="str">
        <f t="shared" si="52"/>
        <v>раздвинь строчку</v>
      </c>
    </row>
    <row r="240" spans="1:43" ht="51.75" customHeight="1">
      <c r="A240" s="622">
        <f t="shared" si="53"/>
        <v>205</v>
      </c>
      <c r="B240" s="622"/>
      <c r="C240" s="427" t="s">
        <v>595</v>
      </c>
      <c r="D240" s="429" t="s">
        <v>596</v>
      </c>
      <c r="E240" s="556" t="s">
        <v>610</v>
      </c>
      <c r="F240" s="556"/>
      <c r="G240" s="556"/>
      <c r="H240" s="556"/>
      <c r="I240" s="556" t="s">
        <v>1064</v>
      </c>
      <c r="J240" s="556"/>
      <c r="K240" s="556"/>
      <c r="L240" s="553">
        <f t="shared" si="48"/>
        <v>25</v>
      </c>
      <c r="M240" s="554"/>
      <c r="N240" s="555"/>
      <c r="O240" s="556" t="s">
        <v>586</v>
      </c>
      <c r="P240" s="556"/>
      <c r="Q240" s="556"/>
      <c r="R240" s="556">
        <f t="shared" si="49"/>
        <v>50</v>
      </c>
      <c r="S240" s="556"/>
      <c r="T240" s="556"/>
      <c r="U240" s="556">
        <v>100</v>
      </c>
      <c r="V240" s="556"/>
      <c r="W240" s="556"/>
      <c r="X240" s="556" t="s">
        <v>930</v>
      </c>
      <c r="Y240" s="556"/>
      <c r="Z240" s="556">
        <f t="shared" si="50"/>
        <v>50</v>
      </c>
      <c r="AA240" s="556"/>
      <c r="AB240" s="556"/>
      <c r="AC240" s="553" t="str">
        <f ca="1">IF(D240="~380В",'Исходник '!$O$2,'Исходник '!$Q$2)</f>
        <v>-
-
-</v>
      </c>
      <c r="AD240" s="555"/>
      <c r="AE240" s="556">
        <f t="shared" si="51"/>
        <v>100</v>
      </c>
      <c r="AF240" s="556"/>
      <c r="AG240" s="556"/>
      <c r="AH240" s="556" t="str">
        <f ca="1">IF(D240="~380В",'Исходник '!$O$1,'Исходник '!$Q$1)</f>
        <v>+
+
+</v>
      </c>
      <c r="AI240" s="556"/>
      <c r="AJ240" s="556">
        <v>0.3</v>
      </c>
      <c r="AK240" s="556"/>
      <c r="AL240" s="556"/>
      <c r="AM240" s="556" t="s">
        <v>598</v>
      </c>
      <c r="AN240" s="556"/>
      <c r="AO240" s="556"/>
      <c r="AP240" s="314">
        <v>25</v>
      </c>
      <c r="AQ240" s="102" t="str">
        <f t="shared" si="52"/>
        <v>раздвинь строчку</v>
      </c>
    </row>
    <row r="241" spans="1:43" ht="51.75" customHeight="1">
      <c r="A241" s="622">
        <f t="shared" si="53"/>
        <v>206</v>
      </c>
      <c r="B241" s="622"/>
      <c r="C241" s="427" t="s">
        <v>595</v>
      </c>
      <c r="D241" s="429" t="s">
        <v>596</v>
      </c>
      <c r="E241" s="556" t="s">
        <v>611</v>
      </c>
      <c r="F241" s="556"/>
      <c r="G241" s="556"/>
      <c r="H241" s="556"/>
      <c r="I241" s="556" t="s">
        <v>1064</v>
      </c>
      <c r="J241" s="556"/>
      <c r="K241" s="556"/>
      <c r="L241" s="553">
        <f t="shared" si="48"/>
        <v>25</v>
      </c>
      <c r="M241" s="554"/>
      <c r="N241" s="555"/>
      <c r="O241" s="556" t="s">
        <v>586</v>
      </c>
      <c r="P241" s="556"/>
      <c r="Q241" s="556"/>
      <c r="R241" s="556">
        <f t="shared" si="49"/>
        <v>50</v>
      </c>
      <c r="S241" s="556"/>
      <c r="T241" s="556"/>
      <c r="U241" s="556">
        <v>100</v>
      </c>
      <c r="V241" s="556"/>
      <c r="W241" s="556"/>
      <c r="X241" s="556" t="s">
        <v>930</v>
      </c>
      <c r="Y241" s="556"/>
      <c r="Z241" s="556">
        <f t="shared" si="50"/>
        <v>50</v>
      </c>
      <c r="AA241" s="556"/>
      <c r="AB241" s="556"/>
      <c r="AC241" s="553" t="str">
        <f ca="1">IF(D241="~380В",'Исходник '!$O$2,'Исходник '!$Q$2)</f>
        <v>-
-
-</v>
      </c>
      <c r="AD241" s="555"/>
      <c r="AE241" s="556">
        <f t="shared" si="51"/>
        <v>100</v>
      </c>
      <c r="AF241" s="556"/>
      <c r="AG241" s="556"/>
      <c r="AH241" s="556" t="str">
        <f ca="1">IF(D241="~380В",'Исходник '!$O$1,'Исходник '!$Q$1)</f>
        <v>+
+
+</v>
      </c>
      <c r="AI241" s="556"/>
      <c r="AJ241" s="556">
        <v>0.3</v>
      </c>
      <c r="AK241" s="556"/>
      <c r="AL241" s="556"/>
      <c r="AM241" s="556" t="s">
        <v>600</v>
      </c>
      <c r="AN241" s="556"/>
      <c r="AO241" s="556"/>
      <c r="AP241" s="314">
        <v>25</v>
      </c>
      <c r="AQ241" s="102" t="str">
        <f t="shared" si="52"/>
        <v>раздвинь строчку</v>
      </c>
    </row>
    <row r="242" spans="1:43" ht="51.75" customHeight="1">
      <c r="A242" s="622">
        <f t="shared" si="53"/>
        <v>207</v>
      </c>
      <c r="B242" s="622"/>
      <c r="C242" s="427" t="s">
        <v>595</v>
      </c>
      <c r="D242" s="429" t="s">
        <v>596</v>
      </c>
      <c r="E242" s="556" t="s">
        <v>612</v>
      </c>
      <c r="F242" s="556"/>
      <c r="G242" s="556"/>
      <c r="H242" s="556"/>
      <c r="I242" s="556" t="s">
        <v>1064</v>
      </c>
      <c r="J242" s="556"/>
      <c r="K242" s="556"/>
      <c r="L242" s="553">
        <f t="shared" si="48"/>
        <v>25</v>
      </c>
      <c r="M242" s="554"/>
      <c r="N242" s="555"/>
      <c r="O242" s="556" t="s">
        <v>586</v>
      </c>
      <c r="P242" s="556"/>
      <c r="Q242" s="556"/>
      <c r="R242" s="556">
        <f t="shared" si="49"/>
        <v>50</v>
      </c>
      <c r="S242" s="556"/>
      <c r="T242" s="556"/>
      <c r="U242" s="556">
        <v>100</v>
      </c>
      <c r="V242" s="556"/>
      <c r="W242" s="556"/>
      <c r="X242" s="556" t="s">
        <v>930</v>
      </c>
      <c r="Y242" s="556"/>
      <c r="Z242" s="556">
        <f t="shared" si="50"/>
        <v>50</v>
      </c>
      <c r="AA242" s="556"/>
      <c r="AB242" s="556"/>
      <c r="AC242" s="553" t="str">
        <f ca="1">IF(D242="~380В",'Исходник '!$O$2,'Исходник '!$Q$2)</f>
        <v>-
-
-</v>
      </c>
      <c r="AD242" s="555"/>
      <c r="AE242" s="556">
        <f t="shared" si="51"/>
        <v>100</v>
      </c>
      <c r="AF242" s="556"/>
      <c r="AG242" s="556"/>
      <c r="AH242" s="556" t="str">
        <f ca="1">IF(D242="~380В",'Исходник '!$O$1,'Исходник '!$Q$1)</f>
        <v>+
+
+</v>
      </c>
      <c r="AI242" s="556"/>
      <c r="AJ242" s="556">
        <v>0.3</v>
      </c>
      <c r="AK242" s="556"/>
      <c r="AL242" s="556"/>
      <c r="AM242" s="556" t="s">
        <v>649</v>
      </c>
      <c r="AN242" s="556"/>
      <c r="AO242" s="556"/>
      <c r="AP242" s="314">
        <v>25</v>
      </c>
      <c r="AQ242" s="102" t="str">
        <f t="shared" si="52"/>
        <v>раздвинь строчку</v>
      </c>
    </row>
    <row r="243" spans="1:43" ht="51.75" customHeight="1">
      <c r="A243" s="622">
        <f t="shared" si="53"/>
        <v>208</v>
      </c>
      <c r="B243" s="622"/>
      <c r="C243" s="427" t="s">
        <v>595</v>
      </c>
      <c r="D243" s="429" t="s">
        <v>596</v>
      </c>
      <c r="E243" s="556" t="s">
        <v>613</v>
      </c>
      <c r="F243" s="556"/>
      <c r="G243" s="556"/>
      <c r="H243" s="556"/>
      <c r="I243" s="556" t="s">
        <v>1064</v>
      </c>
      <c r="J243" s="556"/>
      <c r="K243" s="556"/>
      <c r="L243" s="553">
        <f t="shared" si="48"/>
        <v>25</v>
      </c>
      <c r="M243" s="554"/>
      <c r="N243" s="555"/>
      <c r="O243" s="556" t="s">
        <v>586</v>
      </c>
      <c r="P243" s="556"/>
      <c r="Q243" s="556"/>
      <c r="R243" s="556">
        <f t="shared" si="49"/>
        <v>50</v>
      </c>
      <c r="S243" s="556"/>
      <c r="T243" s="556"/>
      <c r="U243" s="556">
        <v>100</v>
      </c>
      <c r="V243" s="556"/>
      <c r="W243" s="556"/>
      <c r="X243" s="556" t="s">
        <v>930</v>
      </c>
      <c r="Y243" s="556"/>
      <c r="Z243" s="556">
        <f t="shared" si="50"/>
        <v>50</v>
      </c>
      <c r="AA243" s="556"/>
      <c r="AB243" s="556"/>
      <c r="AC243" s="553" t="str">
        <f ca="1">IF(D243="~380В",'Исходник '!$O$2,'Исходник '!$Q$2)</f>
        <v>-
-
-</v>
      </c>
      <c r="AD243" s="555"/>
      <c r="AE243" s="556">
        <f t="shared" si="51"/>
        <v>100</v>
      </c>
      <c r="AF243" s="556"/>
      <c r="AG243" s="556"/>
      <c r="AH243" s="556" t="str">
        <f ca="1">IF(D243="~380В",'Исходник '!$O$1,'Исходник '!$Q$1)</f>
        <v>+
+
+</v>
      </c>
      <c r="AI243" s="556"/>
      <c r="AJ243" s="556">
        <v>0.3</v>
      </c>
      <c r="AK243" s="556"/>
      <c r="AL243" s="556"/>
      <c r="AM243" s="556" t="s">
        <v>598</v>
      </c>
      <c r="AN243" s="556"/>
      <c r="AO243" s="556"/>
      <c r="AP243" s="314">
        <v>25</v>
      </c>
      <c r="AQ243" s="102" t="str">
        <f t="shared" si="52"/>
        <v>раздвинь строчку</v>
      </c>
    </row>
    <row r="244" spans="1:43" ht="51.75" customHeight="1">
      <c r="A244" s="622">
        <f t="shared" si="53"/>
        <v>209</v>
      </c>
      <c r="B244" s="622"/>
      <c r="C244" s="427" t="s">
        <v>595</v>
      </c>
      <c r="D244" s="429" t="s">
        <v>596</v>
      </c>
      <c r="E244" s="556" t="s">
        <v>614</v>
      </c>
      <c r="F244" s="556"/>
      <c r="G244" s="556"/>
      <c r="H244" s="556"/>
      <c r="I244" s="556" t="s">
        <v>1064</v>
      </c>
      <c r="J244" s="556"/>
      <c r="K244" s="556"/>
      <c r="L244" s="553">
        <f t="shared" si="48"/>
        <v>25</v>
      </c>
      <c r="M244" s="554"/>
      <c r="N244" s="555"/>
      <c r="O244" s="556" t="s">
        <v>586</v>
      </c>
      <c r="P244" s="556"/>
      <c r="Q244" s="556"/>
      <c r="R244" s="556">
        <f t="shared" si="49"/>
        <v>50</v>
      </c>
      <c r="S244" s="556"/>
      <c r="T244" s="556"/>
      <c r="U244" s="556">
        <v>100</v>
      </c>
      <c r="V244" s="556"/>
      <c r="W244" s="556"/>
      <c r="X244" s="556" t="s">
        <v>930</v>
      </c>
      <c r="Y244" s="556"/>
      <c r="Z244" s="556">
        <f t="shared" si="50"/>
        <v>50</v>
      </c>
      <c r="AA244" s="556"/>
      <c r="AB244" s="556"/>
      <c r="AC244" s="553" t="str">
        <f ca="1">IF(D244="~380В",'Исходник '!$O$2,'Исходник '!$Q$2)</f>
        <v>-
-
-</v>
      </c>
      <c r="AD244" s="555"/>
      <c r="AE244" s="556">
        <f t="shared" si="51"/>
        <v>100</v>
      </c>
      <c r="AF244" s="556"/>
      <c r="AG244" s="556"/>
      <c r="AH244" s="556" t="str">
        <f ca="1">IF(D244="~380В",'Исходник '!$O$1,'Исходник '!$Q$1)</f>
        <v>+
+
+</v>
      </c>
      <c r="AI244" s="556"/>
      <c r="AJ244" s="556">
        <v>0.3</v>
      </c>
      <c r="AK244" s="556"/>
      <c r="AL244" s="556"/>
      <c r="AM244" s="556" t="s">
        <v>627</v>
      </c>
      <c r="AN244" s="556"/>
      <c r="AO244" s="556"/>
      <c r="AP244" s="314">
        <v>25</v>
      </c>
      <c r="AQ244" s="102" t="str">
        <f t="shared" si="52"/>
        <v>раздвинь строчку</v>
      </c>
    </row>
    <row r="245" spans="1:43" ht="51.75" customHeight="1">
      <c r="A245" s="622">
        <f t="shared" si="53"/>
        <v>210</v>
      </c>
      <c r="B245" s="622"/>
      <c r="C245" s="427" t="s">
        <v>595</v>
      </c>
      <c r="D245" s="429" t="s">
        <v>596</v>
      </c>
      <c r="E245" s="556" t="s">
        <v>615</v>
      </c>
      <c r="F245" s="556"/>
      <c r="G245" s="556"/>
      <c r="H245" s="556"/>
      <c r="I245" s="556" t="s">
        <v>1064</v>
      </c>
      <c r="J245" s="556"/>
      <c r="K245" s="556"/>
      <c r="L245" s="553">
        <f t="shared" si="48"/>
        <v>25</v>
      </c>
      <c r="M245" s="554"/>
      <c r="N245" s="555"/>
      <c r="O245" s="556" t="s">
        <v>586</v>
      </c>
      <c r="P245" s="556"/>
      <c r="Q245" s="556"/>
      <c r="R245" s="556">
        <f t="shared" si="49"/>
        <v>50</v>
      </c>
      <c r="S245" s="556"/>
      <c r="T245" s="556"/>
      <c r="U245" s="556">
        <v>100</v>
      </c>
      <c r="V245" s="556"/>
      <c r="W245" s="556"/>
      <c r="X245" s="556" t="s">
        <v>930</v>
      </c>
      <c r="Y245" s="556"/>
      <c r="Z245" s="556">
        <f t="shared" si="50"/>
        <v>50</v>
      </c>
      <c r="AA245" s="556"/>
      <c r="AB245" s="556"/>
      <c r="AC245" s="553" t="str">
        <f ca="1">IF(D245="~380В",'Исходник '!$O$2,'Исходник '!$Q$2)</f>
        <v>-
-
-</v>
      </c>
      <c r="AD245" s="555"/>
      <c r="AE245" s="556">
        <f t="shared" si="51"/>
        <v>100</v>
      </c>
      <c r="AF245" s="556"/>
      <c r="AG245" s="556"/>
      <c r="AH245" s="556" t="str">
        <f ca="1">IF(D245="~380В",'Исходник '!$O$1,'Исходник '!$Q$1)</f>
        <v>+
+
+</v>
      </c>
      <c r="AI245" s="556"/>
      <c r="AJ245" s="556">
        <v>0.3</v>
      </c>
      <c r="AK245" s="556"/>
      <c r="AL245" s="556"/>
      <c r="AM245" s="556" t="s">
        <v>600</v>
      </c>
      <c r="AN245" s="556"/>
      <c r="AO245" s="556"/>
      <c r="AP245" s="314">
        <v>25</v>
      </c>
      <c r="AQ245" s="102" t="str">
        <f t="shared" si="52"/>
        <v>раздвинь строчку</v>
      </c>
    </row>
    <row r="246" spans="1:43" ht="51.75" customHeight="1">
      <c r="A246" s="622">
        <f t="shared" si="53"/>
        <v>211</v>
      </c>
      <c r="B246" s="622"/>
      <c r="C246" s="427" t="s">
        <v>595</v>
      </c>
      <c r="D246" s="429" t="s">
        <v>596</v>
      </c>
      <c r="E246" s="556" t="s">
        <v>616</v>
      </c>
      <c r="F246" s="556"/>
      <c r="G246" s="556"/>
      <c r="H246" s="556"/>
      <c r="I246" s="556" t="s">
        <v>1064</v>
      </c>
      <c r="J246" s="556"/>
      <c r="K246" s="556"/>
      <c r="L246" s="553">
        <f t="shared" si="48"/>
        <v>25</v>
      </c>
      <c r="M246" s="554"/>
      <c r="N246" s="555"/>
      <c r="O246" s="556" t="s">
        <v>586</v>
      </c>
      <c r="P246" s="556"/>
      <c r="Q246" s="556"/>
      <c r="R246" s="556">
        <f t="shared" si="49"/>
        <v>50</v>
      </c>
      <c r="S246" s="556"/>
      <c r="T246" s="556"/>
      <c r="U246" s="556">
        <v>100</v>
      </c>
      <c r="V246" s="556"/>
      <c r="W246" s="556"/>
      <c r="X246" s="556" t="s">
        <v>930</v>
      </c>
      <c r="Y246" s="556"/>
      <c r="Z246" s="556">
        <f t="shared" si="50"/>
        <v>50</v>
      </c>
      <c r="AA246" s="556"/>
      <c r="AB246" s="556"/>
      <c r="AC246" s="553" t="str">
        <f ca="1">IF(D246="~380В",'Исходник '!$O$2,'Исходник '!$Q$2)</f>
        <v>-
-
-</v>
      </c>
      <c r="AD246" s="555"/>
      <c r="AE246" s="556">
        <f t="shared" si="51"/>
        <v>100</v>
      </c>
      <c r="AF246" s="556"/>
      <c r="AG246" s="556"/>
      <c r="AH246" s="556" t="str">
        <f ca="1">IF(D246="~380В",'Исходник '!$O$1,'Исходник '!$Q$1)</f>
        <v>+
+
+</v>
      </c>
      <c r="AI246" s="556"/>
      <c r="AJ246" s="556">
        <v>0.3</v>
      </c>
      <c r="AK246" s="556"/>
      <c r="AL246" s="556"/>
      <c r="AM246" s="556" t="s">
        <v>598</v>
      </c>
      <c r="AN246" s="556"/>
      <c r="AO246" s="556"/>
      <c r="AP246" s="314">
        <v>25</v>
      </c>
      <c r="AQ246" s="102" t="str">
        <f t="shared" si="52"/>
        <v>раздвинь строчку</v>
      </c>
    </row>
    <row r="247" spans="1:43" ht="46.5" customHeight="1">
      <c r="A247" s="622">
        <f t="shared" si="53"/>
        <v>212</v>
      </c>
      <c r="B247" s="622"/>
      <c r="C247" s="427" t="s">
        <v>595</v>
      </c>
      <c r="D247" s="429" t="s">
        <v>596</v>
      </c>
      <c r="E247" s="556" t="s">
        <v>617</v>
      </c>
      <c r="F247" s="556"/>
      <c r="G247" s="556"/>
      <c r="H247" s="556"/>
      <c r="I247" s="556" t="s">
        <v>1064</v>
      </c>
      <c r="J247" s="556"/>
      <c r="K247" s="556"/>
      <c r="L247" s="553">
        <f t="shared" si="48"/>
        <v>25</v>
      </c>
      <c r="M247" s="554"/>
      <c r="N247" s="555"/>
      <c r="O247" s="556" t="s">
        <v>586</v>
      </c>
      <c r="P247" s="556"/>
      <c r="Q247" s="556"/>
      <c r="R247" s="556">
        <f t="shared" si="49"/>
        <v>50</v>
      </c>
      <c r="S247" s="556"/>
      <c r="T247" s="556"/>
      <c r="U247" s="556">
        <v>100</v>
      </c>
      <c r="V247" s="556"/>
      <c r="W247" s="556"/>
      <c r="X247" s="556" t="s">
        <v>930</v>
      </c>
      <c r="Y247" s="556"/>
      <c r="Z247" s="556">
        <f t="shared" si="50"/>
        <v>50</v>
      </c>
      <c r="AA247" s="556"/>
      <c r="AB247" s="556"/>
      <c r="AC247" s="553" t="str">
        <f ca="1">IF(D247="~380В",'Исходник '!$O$2,'Исходник '!$Q$2)</f>
        <v>-
-
-</v>
      </c>
      <c r="AD247" s="555"/>
      <c r="AE247" s="556">
        <f t="shared" si="51"/>
        <v>100</v>
      </c>
      <c r="AF247" s="556"/>
      <c r="AG247" s="556"/>
      <c r="AH247" s="556" t="str">
        <f ca="1">IF(D247="~380В",'Исходник '!$O$1,'Исходник '!$Q$1)</f>
        <v>+
+
+</v>
      </c>
      <c r="AI247" s="556"/>
      <c r="AJ247" s="556">
        <v>0.3</v>
      </c>
      <c r="AK247" s="556"/>
      <c r="AL247" s="556"/>
      <c r="AM247" s="556" t="s">
        <v>627</v>
      </c>
      <c r="AN247" s="556"/>
      <c r="AO247" s="556"/>
      <c r="AP247" s="314">
        <v>25</v>
      </c>
      <c r="AQ247" s="102" t="str">
        <f t="shared" si="52"/>
        <v>раздвинь строчку</v>
      </c>
    </row>
    <row r="248" spans="1:43" ht="48" customHeight="1">
      <c r="A248" s="622">
        <f t="shared" si="53"/>
        <v>213</v>
      </c>
      <c r="B248" s="622"/>
      <c r="C248" s="427" t="s">
        <v>595</v>
      </c>
      <c r="D248" s="429" t="s">
        <v>596</v>
      </c>
      <c r="E248" s="556" t="s">
        <v>618</v>
      </c>
      <c r="F248" s="556"/>
      <c r="G248" s="556"/>
      <c r="H248" s="556"/>
      <c r="I248" s="556" t="s">
        <v>1064</v>
      </c>
      <c r="J248" s="556"/>
      <c r="K248" s="556"/>
      <c r="L248" s="553">
        <f t="shared" si="48"/>
        <v>25</v>
      </c>
      <c r="M248" s="554"/>
      <c r="N248" s="555"/>
      <c r="O248" s="556" t="s">
        <v>586</v>
      </c>
      <c r="P248" s="556"/>
      <c r="Q248" s="556"/>
      <c r="R248" s="556">
        <f t="shared" si="49"/>
        <v>50</v>
      </c>
      <c r="S248" s="556"/>
      <c r="T248" s="556"/>
      <c r="U248" s="556">
        <v>100</v>
      </c>
      <c r="V248" s="556"/>
      <c r="W248" s="556"/>
      <c r="X248" s="556" t="s">
        <v>930</v>
      </c>
      <c r="Y248" s="556"/>
      <c r="Z248" s="556">
        <f t="shared" si="50"/>
        <v>50</v>
      </c>
      <c r="AA248" s="556"/>
      <c r="AB248" s="556"/>
      <c r="AC248" s="553" t="str">
        <f ca="1">IF(D248="~380В",'Исходник '!$O$2,'Исходник '!$Q$2)</f>
        <v>-
-
-</v>
      </c>
      <c r="AD248" s="555"/>
      <c r="AE248" s="556">
        <f t="shared" si="51"/>
        <v>100</v>
      </c>
      <c r="AF248" s="556"/>
      <c r="AG248" s="556"/>
      <c r="AH248" s="556" t="str">
        <f ca="1">IF(D248="~380В",'Исходник '!$O$1,'Исходник '!$Q$1)</f>
        <v>+
+
+</v>
      </c>
      <c r="AI248" s="556"/>
      <c r="AJ248" s="556">
        <v>0.3</v>
      </c>
      <c r="AK248" s="556"/>
      <c r="AL248" s="556"/>
      <c r="AM248" s="556" t="s">
        <v>598</v>
      </c>
      <c r="AN248" s="556"/>
      <c r="AO248" s="556"/>
      <c r="AP248" s="314">
        <v>25</v>
      </c>
      <c r="AQ248" s="102" t="str">
        <f t="shared" si="52"/>
        <v>раздвинь строчку</v>
      </c>
    </row>
    <row r="249" spans="1:43" ht="51.75" customHeight="1">
      <c r="A249" s="622">
        <f t="shared" si="53"/>
        <v>214</v>
      </c>
      <c r="B249" s="622"/>
      <c r="C249" s="427" t="s">
        <v>595</v>
      </c>
      <c r="D249" s="429" t="s">
        <v>596</v>
      </c>
      <c r="E249" s="556" t="s">
        <v>619</v>
      </c>
      <c r="F249" s="556"/>
      <c r="G249" s="556"/>
      <c r="H249" s="556"/>
      <c r="I249" s="556" t="s">
        <v>1064</v>
      </c>
      <c r="J249" s="556"/>
      <c r="K249" s="556"/>
      <c r="L249" s="553">
        <f t="shared" si="48"/>
        <v>25</v>
      </c>
      <c r="M249" s="554"/>
      <c r="N249" s="555"/>
      <c r="O249" s="556" t="s">
        <v>586</v>
      </c>
      <c r="P249" s="556"/>
      <c r="Q249" s="556"/>
      <c r="R249" s="556">
        <f t="shared" si="49"/>
        <v>50</v>
      </c>
      <c r="S249" s="556"/>
      <c r="T249" s="556"/>
      <c r="U249" s="556">
        <v>100</v>
      </c>
      <c r="V249" s="556"/>
      <c r="W249" s="556"/>
      <c r="X249" s="556" t="s">
        <v>930</v>
      </c>
      <c r="Y249" s="556"/>
      <c r="Z249" s="556">
        <f t="shared" si="50"/>
        <v>50</v>
      </c>
      <c r="AA249" s="556"/>
      <c r="AB249" s="556"/>
      <c r="AC249" s="553" t="str">
        <f ca="1">IF(D249="~380В",'Исходник '!$O$2,'Исходник '!$Q$2)</f>
        <v>-
-
-</v>
      </c>
      <c r="AD249" s="555"/>
      <c r="AE249" s="556">
        <f t="shared" si="51"/>
        <v>100</v>
      </c>
      <c r="AF249" s="556"/>
      <c r="AG249" s="556"/>
      <c r="AH249" s="556" t="str">
        <f ca="1">IF(D249="~380В",'Исходник '!$O$1,'Исходник '!$Q$1)</f>
        <v>+
+
+</v>
      </c>
      <c r="AI249" s="556"/>
      <c r="AJ249" s="556">
        <v>0.3</v>
      </c>
      <c r="AK249" s="556"/>
      <c r="AL249" s="556"/>
      <c r="AM249" s="556" t="s">
        <v>600</v>
      </c>
      <c r="AN249" s="556"/>
      <c r="AO249" s="556"/>
      <c r="AP249" s="314">
        <v>25</v>
      </c>
      <c r="AQ249" s="102" t="str">
        <f t="shared" si="52"/>
        <v>раздвинь строчку</v>
      </c>
    </row>
    <row r="250" spans="1:43" ht="51.75" customHeight="1">
      <c r="A250" s="622">
        <f t="shared" si="53"/>
        <v>215</v>
      </c>
      <c r="B250" s="622"/>
      <c r="C250" s="427" t="s">
        <v>595</v>
      </c>
      <c r="D250" s="429" t="s">
        <v>596</v>
      </c>
      <c r="E250" s="556" t="s">
        <v>620</v>
      </c>
      <c r="F250" s="556"/>
      <c r="G250" s="556"/>
      <c r="H250" s="556"/>
      <c r="I250" s="556" t="s">
        <v>1064</v>
      </c>
      <c r="J250" s="556"/>
      <c r="K250" s="556"/>
      <c r="L250" s="553">
        <f t="shared" si="48"/>
        <v>25</v>
      </c>
      <c r="M250" s="554"/>
      <c r="N250" s="555"/>
      <c r="O250" s="556" t="s">
        <v>586</v>
      </c>
      <c r="P250" s="556"/>
      <c r="Q250" s="556"/>
      <c r="R250" s="556">
        <f t="shared" si="49"/>
        <v>50</v>
      </c>
      <c r="S250" s="556"/>
      <c r="T250" s="556"/>
      <c r="U250" s="556">
        <v>100</v>
      </c>
      <c r="V250" s="556"/>
      <c r="W250" s="556"/>
      <c r="X250" s="556" t="s">
        <v>930</v>
      </c>
      <c r="Y250" s="556"/>
      <c r="Z250" s="556">
        <f t="shared" si="50"/>
        <v>50</v>
      </c>
      <c r="AA250" s="556"/>
      <c r="AB250" s="556"/>
      <c r="AC250" s="553" t="str">
        <f ca="1">IF(D250="~380В",'Исходник '!$O$2,'Исходник '!$Q$2)</f>
        <v>-
-
-</v>
      </c>
      <c r="AD250" s="555"/>
      <c r="AE250" s="556">
        <f t="shared" si="51"/>
        <v>100</v>
      </c>
      <c r="AF250" s="556"/>
      <c r="AG250" s="556"/>
      <c r="AH250" s="556" t="str">
        <f ca="1">IF(D250="~380В",'Исходник '!$O$1,'Исходник '!$Q$1)</f>
        <v>+
+
+</v>
      </c>
      <c r="AI250" s="556"/>
      <c r="AJ250" s="556">
        <v>0.3</v>
      </c>
      <c r="AK250" s="556"/>
      <c r="AL250" s="556"/>
      <c r="AM250" s="556" t="s">
        <v>649</v>
      </c>
      <c r="AN250" s="556"/>
      <c r="AO250" s="556"/>
      <c r="AP250" s="314">
        <v>25</v>
      </c>
      <c r="AQ250" s="102" t="str">
        <f t="shared" si="52"/>
        <v>раздвинь строчку</v>
      </c>
    </row>
    <row r="251" spans="1:43" ht="51.75" customHeight="1">
      <c r="A251" s="622">
        <f t="shared" si="53"/>
        <v>216</v>
      </c>
      <c r="B251" s="622"/>
      <c r="C251" s="427" t="s">
        <v>595</v>
      </c>
      <c r="D251" s="429" t="s">
        <v>596</v>
      </c>
      <c r="E251" s="556" t="s">
        <v>621</v>
      </c>
      <c r="F251" s="556"/>
      <c r="G251" s="556"/>
      <c r="H251" s="556"/>
      <c r="I251" s="556" t="s">
        <v>1064</v>
      </c>
      <c r="J251" s="556"/>
      <c r="K251" s="556"/>
      <c r="L251" s="553">
        <f t="shared" si="48"/>
        <v>25</v>
      </c>
      <c r="M251" s="554"/>
      <c r="N251" s="555"/>
      <c r="O251" s="556" t="s">
        <v>586</v>
      </c>
      <c r="P251" s="556"/>
      <c r="Q251" s="556"/>
      <c r="R251" s="556">
        <f t="shared" si="49"/>
        <v>50</v>
      </c>
      <c r="S251" s="556"/>
      <c r="T251" s="556"/>
      <c r="U251" s="556">
        <v>100</v>
      </c>
      <c r="V251" s="556"/>
      <c r="W251" s="556"/>
      <c r="X251" s="556" t="s">
        <v>930</v>
      </c>
      <c r="Y251" s="556"/>
      <c r="Z251" s="556">
        <f t="shared" si="50"/>
        <v>50</v>
      </c>
      <c r="AA251" s="556"/>
      <c r="AB251" s="556"/>
      <c r="AC251" s="553" t="str">
        <f ca="1">IF(D251="~380В",'Исходник '!$O$2,'Исходник '!$Q$2)</f>
        <v>-
-
-</v>
      </c>
      <c r="AD251" s="555"/>
      <c r="AE251" s="556">
        <f t="shared" si="51"/>
        <v>100</v>
      </c>
      <c r="AF251" s="556"/>
      <c r="AG251" s="556"/>
      <c r="AH251" s="556" t="str">
        <f ca="1">IF(D251="~380В",'Исходник '!$O$1,'Исходник '!$Q$1)</f>
        <v>+
+
+</v>
      </c>
      <c r="AI251" s="556"/>
      <c r="AJ251" s="556">
        <v>0.3</v>
      </c>
      <c r="AK251" s="556"/>
      <c r="AL251" s="556"/>
      <c r="AM251" s="556" t="s">
        <v>627</v>
      </c>
      <c r="AN251" s="556"/>
      <c r="AO251" s="556"/>
      <c r="AP251" s="314">
        <v>25</v>
      </c>
      <c r="AQ251" s="102" t="str">
        <f t="shared" si="52"/>
        <v>раздвинь строчку</v>
      </c>
    </row>
    <row r="252" spans="1:43" ht="51.75" customHeight="1">
      <c r="A252" s="622">
        <f t="shared" si="53"/>
        <v>217</v>
      </c>
      <c r="B252" s="622"/>
      <c r="C252" s="427" t="s">
        <v>595</v>
      </c>
      <c r="D252" s="429" t="s">
        <v>596</v>
      </c>
      <c r="E252" s="556" t="s">
        <v>628</v>
      </c>
      <c r="F252" s="556"/>
      <c r="G252" s="556"/>
      <c r="H252" s="556"/>
      <c r="I252" s="556" t="s">
        <v>1064</v>
      </c>
      <c r="J252" s="556"/>
      <c r="K252" s="556"/>
      <c r="L252" s="553">
        <f t="shared" si="48"/>
        <v>25</v>
      </c>
      <c r="M252" s="554"/>
      <c r="N252" s="555"/>
      <c r="O252" s="556" t="s">
        <v>586</v>
      </c>
      <c r="P252" s="556"/>
      <c r="Q252" s="556"/>
      <c r="R252" s="556">
        <f t="shared" si="49"/>
        <v>50</v>
      </c>
      <c r="S252" s="556"/>
      <c r="T252" s="556"/>
      <c r="U252" s="556">
        <v>100</v>
      </c>
      <c r="V252" s="556"/>
      <c r="W252" s="556"/>
      <c r="X252" s="556" t="s">
        <v>930</v>
      </c>
      <c r="Y252" s="556"/>
      <c r="Z252" s="556">
        <f t="shared" si="50"/>
        <v>50</v>
      </c>
      <c r="AA252" s="556"/>
      <c r="AB252" s="556"/>
      <c r="AC252" s="553" t="str">
        <f ca="1">IF(D252="~380В",'Исходник '!$O$2,'Исходник '!$Q$2)</f>
        <v>-
-
-</v>
      </c>
      <c r="AD252" s="555"/>
      <c r="AE252" s="556">
        <f t="shared" si="51"/>
        <v>100</v>
      </c>
      <c r="AF252" s="556"/>
      <c r="AG252" s="556"/>
      <c r="AH252" s="556" t="str">
        <f ca="1">IF(D252="~380В",'Исходник '!$O$1,'Исходник '!$Q$1)</f>
        <v>+
+
+</v>
      </c>
      <c r="AI252" s="556"/>
      <c r="AJ252" s="556">
        <v>0.3</v>
      </c>
      <c r="AK252" s="556"/>
      <c r="AL252" s="556"/>
      <c r="AM252" s="556" t="s">
        <v>649</v>
      </c>
      <c r="AN252" s="556"/>
      <c r="AO252" s="556"/>
      <c r="AP252" s="314">
        <v>25</v>
      </c>
      <c r="AQ252" s="102" t="str">
        <f t="shared" si="52"/>
        <v>раздвинь строчку</v>
      </c>
    </row>
    <row r="253" spans="1:43" ht="51.75" customHeight="1">
      <c r="A253" s="622">
        <f t="shared" si="53"/>
        <v>218</v>
      </c>
      <c r="B253" s="622"/>
      <c r="C253" s="427" t="s">
        <v>595</v>
      </c>
      <c r="D253" s="429" t="s">
        <v>596</v>
      </c>
      <c r="E253" s="556" t="s">
        <v>629</v>
      </c>
      <c r="F253" s="556"/>
      <c r="G253" s="556"/>
      <c r="H253" s="556"/>
      <c r="I253" s="556" t="s">
        <v>1064</v>
      </c>
      <c r="J253" s="556"/>
      <c r="K253" s="556"/>
      <c r="L253" s="553">
        <f t="shared" si="48"/>
        <v>25</v>
      </c>
      <c r="M253" s="554"/>
      <c r="N253" s="555"/>
      <c r="O253" s="556" t="s">
        <v>586</v>
      </c>
      <c r="P253" s="556"/>
      <c r="Q253" s="556"/>
      <c r="R253" s="556">
        <f t="shared" si="49"/>
        <v>50</v>
      </c>
      <c r="S253" s="556"/>
      <c r="T253" s="556"/>
      <c r="U253" s="556">
        <v>100</v>
      </c>
      <c r="V253" s="556"/>
      <c r="W253" s="556"/>
      <c r="X253" s="556" t="s">
        <v>930</v>
      </c>
      <c r="Y253" s="556"/>
      <c r="Z253" s="556">
        <f t="shared" si="50"/>
        <v>50</v>
      </c>
      <c r="AA253" s="556"/>
      <c r="AB253" s="556"/>
      <c r="AC253" s="553" t="str">
        <f ca="1">IF(D253="~380В",'Исходник '!$O$2,'Исходник '!$Q$2)</f>
        <v>-
-
-</v>
      </c>
      <c r="AD253" s="555"/>
      <c r="AE253" s="556">
        <f t="shared" si="51"/>
        <v>100</v>
      </c>
      <c r="AF253" s="556"/>
      <c r="AG253" s="556"/>
      <c r="AH253" s="556" t="str">
        <f ca="1">IF(D253="~380В",'Исходник '!$O$1,'Исходник '!$Q$1)</f>
        <v>+
+
+</v>
      </c>
      <c r="AI253" s="556"/>
      <c r="AJ253" s="556">
        <v>0.3</v>
      </c>
      <c r="AK253" s="556"/>
      <c r="AL253" s="556"/>
      <c r="AM253" s="556" t="s">
        <v>600</v>
      </c>
      <c r="AN253" s="556"/>
      <c r="AO253" s="556"/>
      <c r="AP253" s="314">
        <v>25</v>
      </c>
      <c r="AQ253" s="102" t="str">
        <f t="shared" si="52"/>
        <v>раздвинь строчку</v>
      </c>
    </row>
    <row r="254" spans="1:43" ht="51.75" customHeight="1">
      <c r="A254" s="622">
        <f t="shared" si="53"/>
        <v>219</v>
      </c>
      <c r="B254" s="622"/>
      <c r="C254" s="427" t="s">
        <v>595</v>
      </c>
      <c r="D254" s="429" t="s">
        <v>596</v>
      </c>
      <c r="E254" s="556" t="s">
        <v>630</v>
      </c>
      <c r="F254" s="556"/>
      <c r="G254" s="556"/>
      <c r="H254" s="556"/>
      <c r="I254" s="556" t="s">
        <v>1064</v>
      </c>
      <c r="J254" s="556"/>
      <c r="K254" s="556"/>
      <c r="L254" s="553">
        <f t="shared" si="48"/>
        <v>25</v>
      </c>
      <c r="M254" s="554"/>
      <c r="N254" s="555"/>
      <c r="O254" s="556" t="s">
        <v>586</v>
      </c>
      <c r="P254" s="556"/>
      <c r="Q254" s="556"/>
      <c r="R254" s="556">
        <f t="shared" si="49"/>
        <v>50</v>
      </c>
      <c r="S254" s="556"/>
      <c r="T254" s="556"/>
      <c r="U254" s="556">
        <v>100</v>
      </c>
      <c r="V254" s="556"/>
      <c r="W254" s="556"/>
      <c r="X254" s="556" t="s">
        <v>930</v>
      </c>
      <c r="Y254" s="556"/>
      <c r="Z254" s="556">
        <f t="shared" si="50"/>
        <v>50</v>
      </c>
      <c r="AA254" s="556"/>
      <c r="AB254" s="556"/>
      <c r="AC254" s="553" t="str">
        <f ca="1">IF(D254="~380В",'Исходник '!$O$2,'Исходник '!$Q$2)</f>
        <v>-
-
-</v>
      </c>
      <c r="AD254" s="555"/>
      <c r="AE254" s="556">
        <f t="shared" si="51"/>
        <v>100</v>
      </c>
      <c r="AF254" s="556"/>
      <c r="AG254" s="556"/>
      <c r="AH254" s="556" t="str">
        <f ca="1">IF(D254="~380В",'Исходник '!$O$1,'Исходник '!$Q$1)</f>
        <v>+
+
+</v>
      </c>
      <c r="AI254" s="556"/>
      <c r="AJ254" s="556">
        <v>0.3</v>
      </c>
      <c r="AK254" s="556"/>
      <c r="AL254" s="556"/>
      <c r="AM254" s="556" t="s">
        <v>627</v>
      </c>
      <c r="AN254" s="556"/>
      <c r="AO254" s="556"/>
      <c r="AP254" s="314">
        <v>25</v>
      </c>
      <c r="AQ254" s="102" t="str">
        <f t="shared" si="52"/>
        <v>раздвинь строчку</v>
      </c>
    </row>
    <row r="255" spans="1:43" ht="51.75" customHeight="1">
      <c r="A255" s="622">
        <f t="shared" si="53"/>
        <v>220</v>
      </c>
      <c r="B255" s="622"/>
      <c r="C255" s="427" t="s">
        <v>595</v>
      </c>
      <c r="D255" s="429" t="s">
        <v>596</v>
      </c>
      <c r="E255" s="556" t="s">
        <v>631</v>
      </c>
      <c r="F255" s="556"/>
      <c r="G255" s="556"/>
      <c r="H255" s="556"/>
      <c r="I255" s="556" t="s">
        <v>1064</v>
      </c>
      <c r="J255" s="556"/>
      <c r="K255" s="556"/>
      <c r="L255" s="553">
        <f t="shared" si="48"/>
        <v>25</v>
      </c>
      <c r="M255" s="554"/>
      <c r="N255" s="555"/>
      <c r="O255" s="556" t="s">
        <v>586</v>
      </c>
      <c r="P255" s="556"/>
      <c r="Q255" s="556"/>
      <c r="R255" s="556">
        <f t="shared" si="49"/>
        <v>50</v>
      </c>
      <c r="S255" s="556"/>
      <c r="T255" s="556"/>
      <c r="U255" s="556">
        <v>100</v>
      </c>
      <c r="V255" s="556"/>
      <c r="W255" s="556"/>
      <c r="X255" s="556" t="s">
        <v>930</v>
      </c>
      <c r="Y255" s="556"/>
      <c r="Z255" s="556">
        <f t="shared" si="50"/>
        <v>50</v>
      </c>
      <c r="AA255" s="556"/>
      <c r="AB255" s="556"/>
      <c r="AC255" s="553" t="str">
        <f ca="1">IF(D255="~380В",'Исходник '!$O$2,'Исходник '!$Q$2)</f>
        <v>-
-
-</v>
      </c>
      <c r="AD255" s="555"/>
      <c r="AE255" s="556">
        <f t="shared" si="51"/>
        <v>100</v>
      </c>
      <c r="AF255" s="556"/>
      <c r="AG255" s="556"/>
      <c r="AH255" s="556" t="str">
        <f ca="1">IF(D255="~380В",'Исходник '!$O$1,'Исходник '!$Q$1)</f>
        <v>+
+
+</v>
      </c>
      <c r="AI255" s="556"/>
      <c r="AJ255" s="556">
        <v>0.3</v>
      </c>
      <c r="AK255" s="556"/>
      <c r="AL255" s="556"/>
      <c r="AM255" s="556" t="s">
        <v>649</v>
      </c>
      <c r="AN255" s="556"/>
      <c r="AO255" s="556"/>
      <c r="AP255" s="314">
        <v>25</v>
      </c>
      <c r="AQ255" s="102" t="str">
        <f t="shared" si="52"/>
        <v>раздвинь строчку</v>
      </c>
    </row>
    <row r="256" spans="1:43" ht="51.75" customHeight="1">
      <c r="A256" s="622">
        <f t="shared" si="53"/>
        <v>221</v>
      </c>
      <c r="B256" s="622"/>
      <c r="C256" s="427" t="s">
        <v>595</v>
      </c>
      <c r="D256" s="429" t="s">
        <v>596</v>
      </c>
      <c r="E256" s="556" t="s">
        <v>632</v>
      </c>
      <c r="F256" s="556"/>
      <c r="G256" s="556"/>
      <c r="H256" s="556"/>
      <c r="I256" s="556" t="s">
        <v>1064</v>
      </c>
      <c r="J256" s="556"/>
      <c r="K256" s="556"/>
      <c r="L256" s="553">
        <f t="shared" si="48"/>
        <v>25</v>
      </c>
      <c r="M256" s="554"/>
      <c r="N256" s="555"/>
      <c r="O256" s="556" t="s">
        <v>586</v>
      </c>
      <c r="P256" s="556"/>
      <c r="Q256" s="556"/>
      <c r="R256" s="556">
        <f t="shared" si="49"/>
        <v>50</v>
      </c>
      <c r="S256" s="556"/>
      <c r="T256" s="556"/>
      <c r="U256" s="556">
        <v>100</v>
      </c>
      <c r="V256" s="556"/>
      <c r="W256" s="556"/>
      <c r="X256" s="556" t="s">
        <v>930</v>
      </c>
      <c r="Y256" s="556"/>
      <c r="Z256" s="556">
        <f t="shared" si="50"/>
        <v>50</v>
      </c>
      <c r="AA256" s="556"/>
      <c r="AB256" s="556"/>
      <c r="AC256" s="553" t="str">
        <f ca="1">IF(D256="~380В",'Исходник '!$O$2,'Исходник '!$Q$2)</f>
        <v>-
-
-</v>
      </c>
      <c r="AD256" s="555"/>
      <c r="AE256" s="556">
        <f t="shared" si="51"/>
        <v>100</v>
      </c>
      <c r="AF256" s="556"/>
      <c r="AG256" s="556"/>
      <c r="AH256" s="556" t="str">
        <f ca="1">IF(D256="~380В",'Исходник '!$O$1,'Исходник '!$Q$1)</f>
        <v>+
+
+</v>
      </c>
      <c r="AI256" s="556"/>
      <c r="AJ256" s="556">
        <v>0.3</v>
      </c>
      <c r="AK256" s="556"/>
      <c r="AL256" s="556"/>
      <c r="AM256" s="556" t="s">
        <v>600</v>
      </c>
      <c r="AN256" s="556"/>
      <c r="AO256" s="556"/>
      <c r="AP256" s="314">
        <v>25</v>
      </c>
      <c r="AQ256" s="102" t="str">
        <f t="shared" si="52"/>
        <v>раздвинь строчку</v>
      </c>
    </row>
    <row r="257" spans="1:43" ht="47.25" customHeight="1">
      <c r="A257" s="622">
        <f t="shared" si="53"/>
        <v>222</v>
      </c>
      <c r="B257" s="622"/>
      <c r="C257" s="427" t="s">
        <v>595</v>
      </c>
      <c r="D257" s="429" t="s">
        <v>596</v>
      </c>
      <c r="E257" s="556" t="s">
        <v>633</v>
      </c>
      <c r="F257" s="556"/>
      <c r="G257" s="556"/>
      <c r="H257" s="556"/>
      <c r="I257" s="556" t="s">
        <v>1064</v>
      </c>
      <c r="J257" s="556"/>
      <c r="K257" s="556"/>
      <c r="L257" s="553">
        <f t="shared" si="48"/>
        <v>25</v>
      </c>
      <c r="M257" s="554"/>
      <c r="N257" s="555"/>
      <c r="O257" s="556" t="s">
        <v>586</v>
      </c>
      <c r="P257" s="556"/>
      <c r="Q257" s="556"/>
      <c r="R257" s="556">
        <f t="shared" si="49"/>
        <v>50</v>
      </c>
      <c r="S257" s="556"/>
      <c r="T257" s="556"/>
      <c r="U257" s="556">
        <v>100</v>
      </c>
      <c r="V257" s="556"/>
      <c r="W257" s="556"/>
      <c r="X257" s="556" t="s">
        <v>930</v>
      </c>
      <c r="Y257" s="556"/>
      <c r="Z257" s="556">
        <f t="shared" si="50"/>
        <v>50</v>
      </c>
      <c r="AA257" s="556"/>
      <c r="AB257" s="556"/>
      <c r="AC257" s="553" t="str">
        <f ca="1">IF(D257="~380В",'Исходник '!$O$2,'Исходник '!$Q$2)</f>
        <v>-
-
-</v>
      </c>
      <c r="AD257" s="555"/>
      <c r="AE257" s="556">
        <f t="shared" si="51"/>
        <v>100</v>
      </c>
      <c r="AF257" s="556"/>
      <c r="AG257" s="556"/>
      <c r="AH257" s="556" t="str">
        <f ca="1">IF(D257="~380В",'Исходник '!$O$1,'Исходник '!$Q$1)</f>
        <v>+
+
+</v>
      </c>
      <c r="AI257" s="556"/>
      <c r="AJ257" s="556">
        <v>0.3</v>
      </c>
      <c r="AK257" s="556"/>
      <c r="AL257" s="556"/>
      <c r="AM257" s="556" t="s">
        <v>649</v>
      </c>
      <c r="AN257" s="556"/>
      <c r="AO257" s="556"/>
      <c r="AP257" s="314">
        <v>25</v>
      </c>
      <c r="AQ257" s="102" t="str">
        <f t="shared" si="52"/>
        <v>раздвинь строчку</v>
      </c>
    </row>
    <row r="258" spans="1:43" ht="47.25" customHeight="1">
      <c r="A258" s="622">
        <f t="shared" si="53"/>
        <v>223</v>
      </c>
      <c r="B258" s="622"/>
      <c r="C258" s="427" t="s">
        <v>595</v>
      </c>
      <c r="D258" s="429" t="s">
        <v>596</v>
      </c>
      <c r="E258" s="556" t="s">
        <v>634</v>
      </c>
      <c r="F258" s="556"/>
      <c r="G258" s="556"/>
      <c r="H258" s="556"/>
      <c r="I258" s="556" t="s">
        <v>1064</v>
      </c>
      <c r="J258" s="556"/>
      <c r="K258" s="556"/>
      <c r="L258" s="553">
        <f t="shared" si="48"/>
        <v>25</v>
      </c>
      <c r="M258" s="554"/>
      <c r="N258" s="555"/>
      <c r="O258" s="556" t="s">
        <v>586</v>
      </c>
      <c r="P258" s="556"/>
      <c r="Q258" s="556"/>
      <c r="R258" s="556">
        <f t="shared" si="49"/>
        <v>50</v>
      </c>
      <c r="S258" s="556"/>
      <c r="T258" s="556"/>
      <c r="U258" s="556">
        <v>100</v>
      </c>
      <c r="V258" s="556"/>
      <c r="W258" s="556"/>
      <c r="X258" s="556" t="s">
        <v>930</v>
      </c>
      <c r="Y258" s="556"/>
      <c r="Z258" s="556">
        <f t="shared" si="50"/>
        <v>50</v>
      </c>
      <c r="AA258" s="556"/>
      <c r="AB258" s="556"/>
      <c r="AC258" s="553" t="str">
        <f ca="1">IF(D258="~380В",'Исходник '!$O$2,'Исходник '!$Q$2)</f>
        <v>-
-
-</v>
      </c>
      <c r="AD258" s="555"/>
      <c r="AE258" s="556">
        <f t="shared" si="51"/>
        <v>100</v>
      </c>
      <c r="AF258" s="556"/>
      <c r="AG258" s="556"/>
      <c r="AH258" s="556" t="str">
        <f ca="1">IF(D258="~380В",'Исходник '!$O$1,'Исходник '!$Q$1)</f>
        <v>+
+
+</v>
      </c>
      <c r="AI258" s="556"/>
      <c r="AJ258" s="556">
        <v>0.3</v>
      </c>
      <c r="AK258" s="556"/>
      <c r="AL258" s="556"/>
      <c r="AM258" s="556" t="s">
        <v>649</v>
      </c>
      <c r="AN258" s="556"/>
      <c r="AO258" s="556"/>
      <c r="AP258" s="314">
        <v>25</v>
      </c>
      <c r="AQ258" s="102" t="str">
        <f t="shared" si="52"/>
        <v>раздвинь строчку</v>
      </c>
    </row>
    <row r="259" spans="1:43" ht="51.75" customHeight="1">
      <c r="A259" s="622">
        <f t="shared" si="53"/>
        <v>224</v>
      </c>
      <c r="B259" s="622"/>
      <c r="C259" s="427" t="s">
        <v>595</v>
      </c>
      <c r="D259" s="429" t="s">
        <v>596</v>
      </c>
      <c r="E259" s="556" t="s">
        <v>635</v>
      </c>
      <c r="F259" s="556"/>
      <c r="G259" s="556"/>
      <c r="H259" s="556"/>
      <c r="I259" s="556" t="s">
        <v>1064</v>
      </c>
      <c r="J259" s="556"/>
      <c r="K259" s="556"/>
      <c r="L259" s="553">
        <f t="shared" si="48"/>
        <v>25</v>
      </c>
      <c r="M259" s="554"/>
      <c r="N259" s="555"/>
      <c r="O259" s="556" t="s">
        <v>586</v>
      </c>
      <c r="P259" s="556"/>
      <c r="Q259" s="556"/>
      <c r="R259" s="556">
        <f t="shared" si="49"/>
        <v>50</v>
      </c>
      <c r="S259" s="556"/>
      <c r="T259" s="556"/>
      <c r="U259" s="556">
        <v>100</v>
      </c>
      <c r="V259" s="556"/>
      <c r="W259" s="556"/>
      <c r="X259" s="556" t="s">
        <v>930</v>
      </c>
      <c r="Y259" s="556"/>
      <c r="Z259" s="556">
        <f t="shared" si="50"/>
        <v>50</v>
      </c>
      <c r="AA259" s="556"/>
      <c r="AB259" s="556"/>
      <c r="AC259" s="553" t="str">
        <f ca="1">IF(D259="~380В",'Исходник '!$O$2,'Исходник '!$Q$2)</f>
        <v>-
-
-</v>
      </c>
      <c r="AD259" s="555"/>
      <c r="AE259" s="556">
        <f t="shared" si="51"/>
        <v>100</v>
      </c>
      <c r="AF259" s="556"/>
      <c r="AG259" s="556"/>
      <c r="AH259" s="556" t="str">
        <f ca="1">IF(D259="~380В",'Исходник '!$O$1,'Исходник '!$Q$1)</f>
        <v>+
+
+</v>
      </c>
      <c r="AI259" s="556"/>
      <c r="AJ259" s="556">
        <v>0.3</v>
      </c>
      <c r="AK259" s="556"/>
      <c r="AL259" s="556"/>
      <c r="AM259" s="556" t="s">
        <v>627</v>
      </c>
      <c r="AN259" s="556"/>
      <c r="AO259" s="556"/>
      <c r="AP259" s="314">
        <v>25</v>
      </c>
      <c r="AQ259" s="102" t="str">
        <f t="shared" si="52"/>
        <v>раздвинь строчку</v>
      </c>
    </row>
    <row r="260" spans="1:43" ht="51.75" customHeight="1">
      <c r="A260" s="622">
        <f t="shared" si="53"/>
        <v>225</v>
      </c>
      <c r="B260" s="622"/>
      <c r="C260" s="427" t="s">
        <v>595</v>
      </c>
      <c r="D260" s="429" t="s">
        <v>596</v>
      </c>
      <c r="E260" s="556" t="s">
        <v>636</v>
      </c>
      <c r="F260" s="556"/>
      <c r="G260" s="556"/>
      <c r="H260" s="556"/>
      <c r="I260" s="556" t="s">
        <v>1064</v>
      </c>
      <c r="J260" s="556"/>
      <c r="K260" s="556"/>
      <c r="L260" s="553">
        <f t="shared" si="48"/>
        <v>25</v>
      </c>
      <c r="M260" s="554"/>
      <c r="N260" s="555"/>
      <c r="O260" s="556" t="s">
        <v>586</v>
      </c>
      <c r="P260" s="556"/>
      <c r="Q260" s="556"/>
      <c r="R260" s="556">
        <f t="shared" si="49"/>
        <v>50</v>
      </c>
      <c r="S260" s="556"/>
      <c r="T260" s="556"/>
      <c r="U260" s="556">
        <v>100</v>
      </c>
      <c r="V260" s="556"/>
      <c r="W260" s="556"/>
      <c r="X260" s="556" t="s">
        <v>930</v>
      </c>
      <c r="Y260" s="556"/>
      <c r="Z260" s="556">
        <f t="shared" si="50"/>
        <v>50</v>
      </c>
      <c r="AA260" s="556"/>
      <c r="AB260" s="556"/>
      <c r="AC260" s="553" t="str">
        <f ca="1">IF(D260="~380В",'Исходник '!$O$2,'Исходник '!$Q$2)</f>
        <v>-
-
-</v>
      </c>
      <c r="AD260" s="555"/>
      <c r="AE260" s="556">
        <f t="shared" si="51"/>
        <v>100</v>
      </c>
      <c r="AF260" s="556"/>
      <c r="AG260" s="556"/>
      <c r="AH260" s="556" t="str">
        <f ca="1">IF(D260="~380В",'Исходник '!$O$1,'Исходник '!$Q$1)</f>
        <v>+
+
+</v>
      </c>
      <c r="AI260" s="556"/>
      <c r="AJ260" s="556">
        <v>0.3</v>
      </c>
      <c r="AK260" s="556"/>
      <c r="AL260" s="556"/>
      <c r="AM260" s="556" t="s">
        <v>600</v>
      </c>
      <c r="AN260" s="556"/>
      <c r="AO260" s="556"/>
      <c r="AP260" s="314">
        <v>25</v>
      </c>
      <c r="AQ260" s="102" t="str">
        <f t="shared" si="52"/>
        <v>раздвинь строчку</v>
      </c>
    </row>
    <row r="261" spans="1:43" ht="51.75" customHeight="1">
      <c r="A261" s="622">
        <f t="shared" si="53"/>
        <v>226</v>
      </c>
      <c r="B261" s="622"/>
      <c r="C261" s="427" t="s">
        <v>595</v>
      </c>
      <c r="D261" s="429" t="s">
        <v>596</v>
      </c>
      <c r="E261" s="556" t="s">
        <v>637</v>
      </c>
      <c r="F261" s="556"/>
      <c r="G261" s="556"/>
      <c r="H261" s="556"/>
      <c r="I261" s="556" t="s">
        <v>1064</v>
      </c>
      <c r="J261" s="556"/>
      <c r="K261" s="556"/>
      <c r="L261" s="553">
        <f t="shared" si="48"/>
        <v>25</v>
      </c>
      <c r="M261" s="554"/>
      <c r="N261" s="555"/>
      <c r="O261" s="556" t="s">
        <v>586</v>
      </c>
      <c r="P261" s="556"/>
      <c r="Q261" s="556"/>
      <c r="R261" s="556">
        <f t="shared" si="49"/>
        <v>50</v>
      </c>
      <c r="S261" s="556"/>
      <c r="T261" s="556"/>
      <c r="U261" s="556">
        <v>100</v>
      </c>
      <c r="V261" s="556"/>
      <c r="W261" s="556"/>
      <c r="X261" s="556" t="s">
        <v>930</v>
      </c>
      <c r="Y261" s="556"/>
      <c r="Z261" s="556">
        <f t="shared" si="50"/>
        <v>50</v>
      </c>
      <c r="AA261" s="556"/>
      <c r="AB261" s="556"/>
      <c r="AC261" s="553" t="str">
        <f ca="1">IF(D261="~380В",'Исходник '!$O$2,'Исходник '!$Q$2)</f>
        <v>-
-
-</v>
      </c>
      <c r="AD261" s="555"/>
      <c r="AE261" s="556">
        <f t="shared" si="51"/>
        <v>100</v>
      </c>
      <c r="AF261" s="556"/>
      <c r="AG261" s="556"/>
      <c r="AH261" s="556" t="str">
        <f ca="1">IF(D261="~380В",'Исходник '!$O$1,'Исходник '!$Q$1)</f>
        <v>+
+
+</v>
      </c>
      <c r="AI261" s="556"/>
      <c r="AJ261" s="556">
        <v>0.3</v>
      </c>
      <c r="AK261" s="556"/>
      <c r="AL261" s="556"/>
      <c r="AM261" s="556" t="s">
        <v>627</v>
      </c>
      <c r="AN261" s="556"/>
      <c r="AO261" s="556"/>
      <c r="AP261" s="314">
        <v>25</v>
      </c>
      <c r="AQ261" s="102" t="str">
        <f t="shared" si="52"/>
        <v>раздвинь строчку</v>
      </c>
    </row>
    <row r="262" spans="1:43" ht="51.75" customHeight="1">
      <c r="A262" s="622">
        <f t="shared" si="53"/>
        <v>227</v>
      </c>
      <c r="B262" s="622"/>
      <c r="C262" s="427" t="s">
        <v>595</v>
      </c>
      <c r="D262" s="429" t="s">
        <v>596</v>
      </c>
      <c r="E262" s="556" t="s">
        <v>638</v>
      </c>
      <c r="F262" s="556"/>
      <c r="G262" s="556"/>
      <c r="H262" s="556"/>
      <c r="I262" s="556" t="s">
        <v>1064</v>
      </c>
      <c r="J262" s="556"/>
      <c r="K262" s="556"/>
      <c r="L262" s="553">
        <f t="shared" si="48"/>
        <v>25</v>
      </c>
      <c r="M262" s="554"/>
      <c r="N262" s="555"/>
      <c r="O262" s="556" t="s">
        <v>586</v>
      </c>
      <c r="P262" s="556"/>
      <c r="Q262" s="556"/>
      <c r="R262" s="556">
        <f t="shared" si="49"/>
        <v>50</v>
      </c>
      <c r="S262" s="556"/>
      <c r="T262" s="556"/>
      <c r="U262" s="556">
        <v>100</v>
      </c>
      <c r="V262" s="556"/>
      <c r="W262" s="556"/>
      <c r="X262" s="556" t="s">
        <v>930</v>
      </c>
      <c r="Y262" s="556"/>
      <c r="Z262" s="556">
        <f t="shared" si="50"/>
        <v>50</v>
      </c>
      <c r="AA262" s="556"/>
      <c r="AB262" s="556"/>
      <c r="AC262" s="553" t="str">
        <f ca="1">IF(D262="~380В",'Исходник '!$O$2,'Исходник '!$Q$2)</f>
        <v>-
-
-</v>
      </c>
      <c r="AD262" s="555"/>
      <c r="AE262" s="556">
        <f t="shared" si="51"/>
        <v>100</v>
      </c>
      <c r="AF262" s="556"/>
      <c r="AG262" s="556"/>
      <c r="AH262" s="556" t="str">
        <f ca="1">IF(D262="~380В",'Исходник '!$O$1,'Исходник '!$Q$1)</f>
        <v>+
+
+</v>
      </c>
      <c r="AI262" s="556"/>
      <c r="AJ262" s="556">
        <v>0.3</v>
      </c>
      <c r="AK262" s="556"/>
      <c r="AL262" s="556"/>
      <c r="AM262" s="556" t="s">
        <v>598</v>
      </c>
      <c r="AN262" s="556"/>
      <c r="AO262" s="556"/>
      <c r="AP262" s="314">
        <v>25</v>
      </c>
      <c r="AQ262" s="102" t="str">
        <f t="shared" si="52"/>
        <v>раздвинь строчку</v>
      </c>
    </row>
    <row r="263" spans="1:43" ht="51.75" customHeight="1">
      <c r="A263" s="622">
        <f t="shared" si="53"/>
        <v>228</v>
      </c>
      <c r="B263" s="622"/>
      <c r="C263" s="427" t="s">
        <v>595</v>
      </c>
      <c r="D263" s="429" t="s">
        <v>596</v>
      </c>
      <c r="E263" s="556" t="s">
        <v>639</v>
      </c>
      <c r="F263" s="556"/>
      <c r="G263" s="556"/>
      <c r="H263" s="556"/>
      <c r="I263" s="556" t="s">
        <v>1064</v>
      </c>
      <c r="J263" s="556"/>
      <c r="K263" s="556"/>
      <c r="L263" s="553">
        <f t="shared" ref="L263:L294" si="54">AP263</f>
        <v>25</v>
      </c>
      <c r="M263" s="554"/>
      <c r="N263" s="555"/>
      <c r="O263" s="556" t="s">
        <v>586</v>
      </c>
      <c r="P263" s="556"/>
      <c r="Q263" s="556"/>
      <c r="R263" s="556">
        <f t="shared" ref="R263:R294" si="55">U263/2</f>
        <v>50</v>
      </c>
      <c r="S263" s="556"/>
      <c r="T263" s="556"/>
      <c r="U263" s="556">
        <v>100</v>
      </c>
      <c r="V263" s="556"/>
      <c r="W263" s="556"/>
      <c r="X263" s="556" t="s">
        <v>930</v>
      </c>
      <c r="Y263" s="556"/>
      <c r="Z263" s="556">
        <f t="shared" ref="Z263:Z294" si="56">R263</f>
        <v>50</v>
      </c>
      <c r="AA263" s="556"/>
      <c r="AB263" s="556"/>
      <c r="AC263" s="553" t="str">
        <f ca="1">IF(D263="~380В",'Исходник '!$O$2,'Исходник '!$Q$2)</f>
        <v>-
-
-</v>
      </c>
      <c r="AD263" s="555"/>
      <c r="AE263" s="556">
        <f t="shared" ref="AE263:AE294" si="57">U263</f>
        <v>100</v>
      </c>
      <c r="AF263" s="556"/>
      <c r="AG263" s="556"/>
      <c r="AH263" s="556" t="str">
        <f ca="1">IF(D263="~380В",'Исходник '!$O$1,'Исходник '!$Q$1)</f>
        <v>+
+
+</v>
      </c>
      <c r="AI263" s="556"/>
      <c r="AJ263" s="556">
        <v>0.3</v>
      </c>
      <c r="AK263" s="556"/>
      <c r="AL263" s="556"/>
      <c r="AM263" s="556" t="s">
        <v>649</v>
      </c>
      <c r="AN263" s="556"/>
      <c r="AO263" s="556"/>
      <c r="AP263" s="314">
        <v>25</v>
      </c>
      <c r="AQ263" s="102" t="str">
        <f t="shared" ref="AQ263:AQ294" si="58">IF(D263="~380В","раздвинь строчку","-")</f>
        <v>раздвинь строчку</v>
      </c>
    </row>
    <row r="264" spans="1:43" ht="51.75" customHeight="1">
      <c r="A264" s="622">
        <f t="shared" ref="A264:A295" si="59">A263+1</f>
        <v>229</v>
      </c>
      <c r="B264" s="622"/>
      <c r="C264" s="427" t="s">
        <v>595</v>
      </c>
      <c r="D264" s="429" t="s">
        <v>596</v>
      </c>
      <c r="E264" s="556" t="s">
        <v>640</v>
      </c>
      <c r="F264" s="556"/>
      <c r="G264" s="556"/>
      <c r="H264" s="556"/>
      <c r="I264" s="556" t="s">
        <v>1064</v>
      </c>
      <c r="J264" s="556"/>
      <c r="K264" s="556"/>
      <c r="L264" s="553">
        <f t="shared" si="54"/>
        <v>25</v>
      </c>
      <c r="M264" s="554"/>
      <c r="N264" s="555"/>
      <c r="O264" s="556" t="s">
        <v>586</v>
      </c>
      <c r="P264" s="556"/>
      <c r="Q264" s="556"/>
      <c r="R264" s="556">
        <f t="shared" si="55"/>
        <v>50</v>
      </c>
      <c r="S264" s="556"/>
      <c r="T264" s="556"/>
      <c r="U264" s="556">
        <v>100</v>
      </c>
      <c r="V264" s="556"/>
      <c r="W264" s="556"/>
      <c r="X264" s="556" t="s">
        <v>930</v>
      </c>
      <c r="Y264" s="556"/>
      <c r="Z264" s="556">
        <f t="shared" si="56"/>
        <v>50</v>
      </c>
      <c r="AA264" s="556"/>
      <c r="AB264" s="556"/>
      <c r="AC264" s="553" t="str">
        <f ca="1">IF(D264="~380В",'Исходник '!$O$2,'Исходник '!$Q$2)</f>
        <v>-
-
-</v>
      </c>
      <c r="AD264" s="555"/>
      <c r="AE264" s="556">
        <f t="shared" si="57"/>
        <v>100</v>
      </c>
      <c r="AF264" s="556"/>
      <c r="AG264" s="556"/>
      <c r="AH264" s="556" t="str">
        <f ca="1">IF(D264="~380В",'Исходник '!$O$1,'Исходник '!$Q$1)</f>
        <v>+
+
+</v>
      </c>
      <c r="AI264" s="556"/>
      <c r="AJ264" s="556">
        <v>0.3</v>
      </c>
      <c r="AK264" s="556"/>
      <c r="AL264" s="556"/>
      <c r="AM264" s="556" t="s">
        <v>600</v>
      </c>
      <c r="AN264" s="556"/>
      <c r="AO264" s="556"/>
      <c r="AP264" s="314">
        <v>25</v>
      </c>
      <c r="AQ264" s="102" t="str">
        <f t="shared" si="58"/>
        <v>раздвинь строчку</v>
      </c>
    </row>
    <row r="265" spans="1:43" ht="51.75" customHeight="1">
      <c r="A265" s="622">
        <f t="shared" si="59"/>
        <v>230</v>
      </c>
      <c r="B265" s="622"/>
      <c r="C265" s="427" t="s">
        <v>595</v>
      </c>
      <c r="D265" s="429" t="s">
        <v>596</v>
      </c>
      <c r="E265" s="556" t="s">
        <v>641</v>
      </c>
      <c r="F265" s="556"/>
      <c r="G265" s="556"/>
      <c r="H265" s="556"/>
      <c r="I265" s="556" t="s">
        <v>1064</v>
      </c>
      <c r="J265" s="556"/>
      <c r="K265" s="556"/>
      <c r="L265" s="553">
        <f t="shared" si="54"/>
        <v>25</v>
      </c>
      <c r="M265" s="554"/>
      <c r="N265" s="555"/>
      <c r="O265" s="556" t="s">
        <v>586</v>
      </c>
      <c r="P265" s="556"/>
      <c r="Q265" s="556"/>
      <c r="R265" s="556">
        <f t="shared" si="55"/>
        <v>50</v>
      </c>
      <c r="S265" s="556"/>
      <c r="T265" s="556"/>
      <c r="U265" s="556">
        <v>100</v>
      </c>
      <c r="V265" s="556"/>
      <c r="W265" s="556"/>
      <c r="X265" s="556" t="s">
        <v>930</v>
      </c>
      <c r="Y265" s="556"/>
      <c r="Z265" s="556">
        <f t="shared" si="56"/>
        <v>50</v>
      </c>
      <c r="AA265" s="556"/>
      <c r="AB265" s="556"/>
      <c r="AC265" s="553" t="str">
        <f ca="1">IF(D265="~380В",'Исходник '!$O$2,'Исходник '!$Q$2)</f>
        <v>-
-
-</v>
      </c>
      <c r="AD265" s="555"/>
      <c r="AE265" s="556">
        <f t="shared" si="57"/>
        <v>100</v>
      </c>
      <c r="AF265" s="556"/>
      <c r="AG265" s="556"/>
      <c r="AH265" s="556" t="str">
        <f ca="1">IF(D265="~380В",'Исходник '!$O$1,'Исходник '!$Q$1)</f>
        <v>+
+
+</v>
      </c>
      <c r="AI265" s="556"/>
      <c r="AJ265" s="556">
        <v>0.3</v>
      </c>
      <c r="AK265" s="556"/>
      <c r="AL265" s="556"/>
      <c r="AM265" s="556" t="s">
        <v>649</v>
      </c>
      <c r="AN265" s="556"/>
      <c r="AO265" s="556"/>
      <c r="AP265" s="314">
        <v>25</v>
      </c>
      <c r="AQ265" s="102" t="str">
        <f t="shared" si="58"/>
        <v>раздвинь строчку</v>
      </c>
    </row>
    <row r="266" spans="1:43" ht="51.75" customHeight="1">
      <c r="A266" s="622">
        <f t="shared" si="59"/>
        <v>231</v>
      </c>
      <c r="B266" s="622"/>
      <c r="C266" s="427" t="s">
        <v>595</v>
      </c>
      <c r="D266" s="429" t="s">
        <v>596</v>
      </c>
      <c r="E266" s="556" t="s">
        <v>642</v>
      </c>
      <c r="F266" s="556"/>
      <c r="G266" s="556"/>
      <c r="H266" s="556"/>
      <c r="I266" s="556" t="s">
        <v>1064</v>
      </c>
      <c r="J266" s="556"/>
      <c r="K266" s="556"/>
      <c r="L266" s="553">
        <f t="shared" si="54"/>
        <v>25</v>
      </c>
      <c r="M266" s="554"/>
      <c r="N266" s="555"/>
      <c r="O266" s="556" t="s">
        <v>586</v>
      </c>
      <c r="P266" s="556"/>
      <c r="Q266" s="556"/>
      <c r="R266" s="556">
        <f t="shared" si="55"/>
        <v>50</v>
      </c>
      <c r="S266" s="556"/>
      <c r="T266" s="556"/>
      <c r="U266" s="556">
        <v>100</v>
      </c>
      <c r="V266" s="556"/>
      <c r="W266" s="556"/>
      <c r="X266" s="556" t="s">
        <v>930</v>
      </c>
      <c r="Y266" s="556"/>
      <c r="Z266" s="556">
        <f t="shared" si="56"/>
        <v>50</v>
      </c>
      <c r="AA266" s="556"/>
      <c r="AB266" s="556"/>
      <c r="AC266" s="553" t="str">
        <f ca="1">IF(D266="~380В",'Исходник '!$O$2,'Исходник '!$Q$2)</f>
        <v>-
-
-</v>
      </c>
      <c r="AD266" s="555"/>
      <c r="AE266" s="556">
        <f t="shared" si="57"/>
        <v>100</v>
      </c>
      <c r="AF266" s="556"/>
      <c r="AG266" s="556"/>
      <c r="AH266" s="556" t="str">
        <f ca="1">IF(D266="~380В",'Исходник '!$O$1,'Исходник '!$Q$1)</f>
        <v>+
+
+</v>
      </c>
      <c r="AI266" s="556"/>
      <c r="AJ266" s="556">
        <v>0.3</v>
      </c>
      <c r="AK266" s="556"/>
      <c r="AL266" s="556"/>
      <c r="AM266" s="556" t="s">
        <v>627</v>
      </c>
      <c r="AN266" s="556"/>
      <c r="AO266" s="556"/>
      <c r="AP266" s="314">
        <v>25</v>
      </c>
      <c r="AQ266" s="102" t="str">
        <f t="shared" si="58"/>
        <v>раздвинь строчку</v>
      </c>
    </row>
    <row r="267" spans="1:43" ht="46.5" customHeight="1">
      <c r="A267" s="622">
        <f t="shared" si="59"/>
        <v>232</v>
      </c>
      <c r="B267" s="622"/>
      <c r="C267" s="427" t="s">
        <v>595</v>
      </c>
      <c r="D267" s="429" t="s">
        <v>596</v>
      </c>
      <c r="E267" s="556" t="s">
        <v>643</v>
      </c>
      <c r="F267" s="556"/>
      <c r="G267" s="556"/>
      <c r="H267" s="556"/>
      <c r="I267" s="556" t="s">
        <v>1064</v>
      </c>
      <c r="J267" s="556"/>
      <c r="K267" s="556"/>
      <c r="L267" s="553">
        <f t="shared" si="54"/>
        <v>25</v>
      </c>
      <c r="M267" s="554"/>
      <c r="N267" s="555"/>
      <c r="O267" s="556" t="s">
        <v>586</v>
      </c>
      <c r="P267" s="556"/>
      <c r="Q267" s="556"/>
      <c r="R267" s="556">
        <f t="shared" si="55"/>
        <v>50</v>
      </c>
      <c r="S267" s="556"/>
      <c r="T267" s="556"/>
      <c r="U267" s="556">
        <v>100</v>
      </c>
      <c r="V267" s="556"/>
      <c r="W267" s="556"/>
      <c r="X267" s="556" t="s">
        <v>930</v>
      </c>
      <c r="Y267" s="556"/>
      <c r="Z267" s="556">
        <f t="shared" si="56"/>
        <v>50</v>
      </c>
      <c r="AA267" s="556"/>
      <c r="AB267" s="556"/>
      <c r="AC267" s="553" t="str">
        <f ca="1">IF(D267="~380В",'Исходник '!$O$2,'Исходник '!$Q$2)</f>
        <v>-
-
-</v>
      </c>
      <c r="AD267" s="555"/>
      <c r="AE267" s="556">
        <f t="shared" si="57"/>
        <v>100</v>
      </c>
      <c r="AF267" s="556"/>
      <c r="AG267" s="556"/>
      <c r="AH267" s="556" t="str">
        <f ca="1">IF(D267="~380В",'Исходник '!$O$1,'Исходник '!$Q$1)</f>
        <v>+
+
+</v>
      </c>
      <c r="AI267" s="556"/>
      <c r="AJ267" s="556">
        <v>0.3</v>
      </c>
      <c r="AK267" s="556"/>
      <c r="AL267" s="556"/>
      <c r="AM267" s="556" t="s">
        <v>649</v>
      </c>
      <c r="AN267" s="556"/>
      <c r="AO267" s="556"/>
      <c r="AP267" s="314">
        <v>25</v>
      </c>
      <c r="AQ267" s="102" t="str">
        <f t="shared" si="58"/>
        <v>раздвинь строчку</v>
      </c>
    </row>
    <row r="268" spans="1:43" ht="47.25" customHeight="1">
      <c r="A268" s="622">
        <f t="shared" si="59"/>
        <v>233</v>
      </c>
      <c r="B268" s="622"/>
      <c r="C268" s="427" t="s">
        <v>595</v>
      </c>
      <c r="D268" s="429" t="s">
        <v>596</v>
      </c>
      <c r="E268" s="556" t="s">
        <v>644</v>
      </c>
      <c r="F268" s="556"/>
      <c r="G268" s="556"/>
      <c r="H268" s="556"/>
      <c r="I268" s="556" t="s">
        <v>1064</v>
      </c>
      <c r="J268" s="556"/>
      <c r="K268" s="556"/>
      <c r="L268" s="553">
        <f t="shared" si="54"/>
        <v>25</v>
      </c>
      <c r="M268" s="554"/>
      <c r="N268" s="555"/>
      <c r="O268" s="556" t="s">
        <v>586</v>
      </c>
      <c r="P268" s="556"/>
      <c r="Q268" s="556"/>
      <c r="R268" s="556">
        <f t="shared" si="55"/>
        <v>50</v>
      </c>
      <c r="S268" s="556"/>
      <c r="T268" s="556"/>
      <c r="U268" s="556">
        <v>100</v>
      </c>
      <c r="V268" s="556"/>
      <c r="W268" s="556"/>
      <c r="X268" s="556" t="s">
        <v>930</v>
      </c>
      <c r="Y268" s="556"/>
      <c r="Z268" s="556">
        <f t="shared" si="56"/>
        <v>50</v>
      </c>
      <c r="AA268" s="556"/>
      <c r="AB268" s="556"/>
      <c r="AC268" s="553" t="str">
        <f ca="1">IF(D268="~380В",'Исходник '!$O$2,'Исходник '!$Q$2)</f>
        <v>-
-
-</v>
      </c>
      <c r="AD268" s="555"/>
      <c r="AE268" s="556">
        <f t="shared" si="57"/>
        <v>100</v>
      </c>
      <c r="AF268" s="556"/>
      <c r="AG268" s="556"/>
      <c r="AH268" s="556" t="str">
        <f ca="1">IF(D268="~380В",'Исходник '!$O$1,'Исходник '!$Q$1)</f>
        <v>+
+
+</v>
      </c>
      <c r="AI268" s="556"/>
      <c r="AJ268" s="556">
        <v>0.3</v>
      </c>
      <c r="AK268" s="556"/>
      <c r="AL268" s="556"/>
      <c r="AM268" s="556" t="s">
        <v>627</v>
      </c>
      <c r="AN268" s="556"/>
      <c r="AO268" s="556"/>
      <c r="AP268" s="314">
        <v>25</v>
      </c>
      <c r="AQ268" s="102" t="str">
        <f t="shared" si="58"/>
        <v>раздвинь строчку</v>
      </c>
    </row>
    <row r="269" spans="1:43" ht="51.75" customHeight="1">
      <c r="A269" s="622">
        <f t="shared" si="59"/>
        <v>234</v>
      </c>
      <c r="B269" s="622"/>
      <c r="C269" s="427" t="s">
        <v>595</v>
      </c>
      <c r="D269" s="429" t="s">
        <v>596</v>
      </c>
      <c r="E269" s="556" t="s">
        <v>645</v>
      </c>
      <c r="F269" s="556"/>
      <c r="G269" s="556"/>
      <c r="H269" s="556"/>
      <c r="I269" s="556" t="s">
        <v>1064</v>
      </c>
      <c r="J269" s="556"/>
      <c r="K269" s="556"/>
      <c r="L269" s="553">
        <f t="shared" si="54"/>
        <v>25</v>
      </c>
      <c r="M269" s="554"/>
      <c r="N269" s="555"/>
      <c r="O269" s="556" t="s">
        <v>586</v>
      </c>
      <c r="P269" s="556"/>
      <c r="Q269" s="556"/>
      <c r="R269" s="556">
        <f t="shared" si="55"/>
        <v>50</v>
      </c>
      <c r="S269" s="556"/>
      <c r="T269" s="556"/>
      <c r="U269" s="556">
        <v>100</v>
      </c>
      <c r="V269" s="556"/>
      <c r="W269" s="556"/>
      <c r="X269" s="556" t="s">
        <v>930</v>
      </c>
      <c r="Y269" s="556"/>
      <c r="Z269" s="556">
        <f t="shared" si="56"/>
        <v>50</v>
      </c>
      <c r="AA269" s="556"/>
      <c r="AB269" s="556"/>
      <c r="AC269" s="553" t="str">
        <f ca="1">IF(D269="~380В",'Исходник '!$O$2,'Исходник '!$Q$2)</f>
        <v>-
-
-</v>
      </c>
      <c r="AD269" s="555"/>
      <c r="AE269" s="556">
        <f t="shared" si="57"/>
        <v>100</v>
      </c>
      <c r="AF269" s="556"/>
      <c r="AG269" s="556"/>
      <c r="AH269" s="556" t="str">
        <f ca="1">IF(D269="~380В",'Исходник '!$O$1,'Исходник '!$Q$1)</f>
        <v>+
+
+</v>
      </c>
      <c r="AI269" s="556"/>
      <c r="AJ269" s="556">
        <v>0.3</v>
      </c>
      <c r="AK269" s="556"/>
      <c r="AL269" s="556"/>
      <c r="AM269" s="556" t="s">
        <v>598</v>
      </c>
      <c r="AN269" s="556"/>
      <c r="AO269" s="556"/>
      <c r="AP269" s="314">
        <v>25</v>
      </c>
      <c r="AQ269" s="102" t="str">
        <f t="shared" si="58"/>
        <v>раздвинь строчку</v>
      </c>
    </row>
    <row r="270" spans="1:43" ht="51.75" customHeight="1">
      <c r="A270" s="622">
        <f t="shared" si="59"/>
        <v>235</v>
      </c>
      <c r="B270" s="622"/>
      <c r="C270" s="427" t="s">
        <v>595</v>
      </c>
      <c r="D270" s="429" t="s">
        <v>596</v>
      </c>
      <c r="E270" s="556" t="s">
        <v>646</v>
      </c>
      <c r="F270" s="556"/>
      <c r="G270" s="556"/>
      <c r="H270" s="556"/>
      <c r="I270" s="556" t="s">
        <v>1064</v>
      </c>
      <c r="J270" s="556"/>
      <c r="K270" s="556"/>
      <c r="L270" s="553">
        <f t="shared" si="54"/>
        <v>25</v>
      </c>
      <c r="M270" s="554"/>
      <c r="N270" s="555"/>
      <c r="O270" s="556" t="s">
        <v>586</v>
      </c>
      <c r="P270" s="556"/>
      <c r="Q270" s="556"/>
      <c r="R270" s="556">
        <f t="shared" si="55"/>
        <v>50</v>
      </c>
      <c r="S270" s="556"/>
      <c r="T270" s="556"/>
      <c r="U270" s="556">
        <v>100</v>
      </c>
      <c r="V270" s="556"/>
      <c r="W270" s="556"/>
      <c r="X270" s="556" t="s">
        <v>930</v>
      </c>
      <c r="Y270" s="556"/>
      <c r="Z270" s="556">
        <f t="shared" si="56"/>
        <v>50</v>
      </c>
      <c r="AA270" s="556"/>
      <c r="AB270" s="556"/>
      <c r="AC270" s="553" t="str">
        <f ca="1">IF(D270="~380В",'Исходник '!$O$2,'Исходник '!$Q$2)</f>
        <v>-
-
-</v>
      </c>
      <c r="AD270" s="555"/>
      <c r="AE270" s="556">
        <f t="shared" si="57"/>
        <v>100</v>
      </c>
      <c r="AF270" s="556"/>
      <c r="AG270" s="556"/>
      <c r="AH270" s="556" t="str">
        <f ca="1">IF(D270="~380В",'Исходник '!$O$1,'Исходник '!$Q$1)</f>
        <v>+
+
+</v>
      </c>
      <c r="AI270" s="556"/>
      <c r="AJ270" s="556">
        <v>0.3</v>
      </c>
      <c r="AK270" s="556"/>
      <c r="AL270" s="556"/>
      <c r="AM270" s="556" t="s">
        <v>649</v>
      </c>
      <c r="AN270" s="556"/>
      <c r="AO270" s="556"/>
      <c r="AP270" s="314">
        <v>25</v>
      </c>
      <c r="AQ270" s="102" t="str">
        <f t="shared" si="58"/>
        <v>раздвинь строчку</v>
      </c>
    </row>
    <row r="271" spans="1:43" ht="51.75" customHeight="1">
      <c r="A271" s="622">
        <f t="shared" si="59"/>
        <v>236</v>
      </c>
      <c r="B271" s="622"/>
      <c r="C271" s="427" t="s">
        <v>595</v>
      </c>
      <c r="D271" s="429" t="s">
        <v>596</v>
      </c>
      <c r="E271" s="556" t="s">
        <v>647</v>
      </c>
      <c r="F271" s="556"/>
      <c r="G271" s="556"/>
      <c r="H271" s="556"/>
      <c r="I271" s="556" t="s">
        <v>1064</v>
      </c>
      <c r="J271" s="556"/>
      <c r="K271" s="556"/>
      <c r="L271" s="553">
        <f t="shared" si="54"/>
        <v>25</v>
      </c>
      <c r="M271" s="554"/>
      <c r="N271" s="555"/>
      <c r="O271" s="556" t="s">
        <v>586</v>
      </c>
      <c r="P271" s="556"/>
      <c r="Q271" s="556"/>
      <c r="R271" s="556">
        <f t="shared" si="55"/>
        <v>50</v>
      </c>
      <c r="S271" s="556"/>
      <c r="T271" s="556"/>
      <c r="U271" s="556">
        <v>100</v>
      </c>
      <c r="V271" s="556"/>
      <c r="W271" s="556"/>
      <c r="X271" s="556" t="s">
        <v>930</v>
      </c>
      <c r="Y271" s="556"/>
      <c r="Z271" s="556">
        <f t="shared" si="56"/>
        <v>50</v>
      </c>
      <c r="AA271" s="556"/>
      <c r="AB271" s="556"/>
      <c r="AC271" s="553" t="str">
        <f ca="1">IF(D271="~380В",'Исходник '!$O$2,'Исходник '!$Q$2)</f>
        <v>-
-
-</v>
      </c>
      <c r="AD271" s="555"/>
      <c r="AE271" s="556">
        <f t="shared" si="57"/>
        <v>100</v>
      </c>
      <c r="AF271" s="556"/>
      <c r="AG271" s="556"/>
      <c r="AH271" s="556" t="str">
        <f ca="1">IF(D271="~380В",'Исходник '!$O$1,'Исходник '!$Q$1)</f>
        <v>+
+
+</v>
      </c>
      <c r="AI271" s="556"/>
      <c r="AJ271" s="556">
        <v>0.3</v>
      </c>
      <c r="AK271" s="556"/>
      <c r="AL271" s="556"/>
      <c r="AM271" s="556" t="s">
        <v>600</v>
      </c>
      <c r="AN271" s="556"/>
      <c r="AO271" s="556"/>
      <c r="AP271" s="314">
        <v>25</v>
      </c>
      <c r="AQ271" s="102" t="str">
        <f t="shared" si="58"/>
        <v>раздвинь строчку</v>
      </c>
    </row>
    <row r="272" spans="1:43" ht="51.75" customHeight="1">
      <c r="A272" s="622">
        <f t="shared" si="59"/>
        <v>237</v>
      </c>
      <c r="B272" s="622"/>
      <c r="C272" s="427" t="s">
        <v>595</v>
      </c>
      <c r="D272" s="429" t="s">
        <v>596</v>
      </c>
      <c r="E272" s="556" t="s">
        <v>648</v>
      </c>
      <c r="F272" s="556"/>
      <c r="G272" s="556"/>
      <c r="H272" s="556"/>
      <c r="I272" s="556" t="s">
        <v>1064</v>
      </c>
      <c r="J272" s="556"/>
      <c r="K272" s="556"/>
      <c r="L272" s="553">
        <f t="shared" si="54"/>
        <v>25</v>
      </c>
      <c r="M272" s="554"/>
      <c r="N272" s="555"/>
      <c r="O272" s="556" t="s">
        <v>586</v>
      </c>
      <c r="P272" s="556"/>
      <c r="Q272" s="556"/>
      <c r="R272" s="556">
        <f t="shared" si="55"/>
        <v>50</v>
      </c>
      <c r="S272" s="556"/>
      <c r="T272" s="556"/>
      <c r="U272" s="556">
        <v>100</v>
      </c>
      <c r="V272" s="556"/>
      <c r="W272" s="556"/>
      <c r="X272" s="556" t="s">
        <v>930</v>
      </c>
      <c r="Y272" s="556"/>
      <c r="Z272" s="556">
        <f t="shared" si="56"/>
        <v>50</v>
      </c>
      <c r="AA272" s="556"/>
      <c r="AB272" s="556"/>
      <c r="AC272" s="553" t="str">
        <f ca="1">IF(D272="~380В",'Исходник '!$O$2,'Исходник '!$Q$2)</f>
        <v>-
-
-</v>
      </c>
      <c r="AD272" s="555"/>
      <c r="AE272" s="556">
        <f t="shared" si="57"/>
        <v>100</v>
      </c>
      <c r="AF272" s="556"/>
      <c r="AG272" s="556"/>
      <c r="AH272" s="556" t="str">
        <f ca="1">IF(D272="~380В",'Исходник '!$O$1,'Исходник '!$Q$1)</f>
        <v>+
+
+</v>
      </c>
      <c r="AI272" s="556"/>
      <c r="AJ272" s="556">
        <v>0.3</v>
      </c>
      <c r="AK272" s="556"/>
      <c r="AL272" s="556"/>
      <c r="AM272" s="556" t="s">
        <v>598</v>
      </c>
      <c r="AN272" s="556"/>
      <c r="AO272" s="556"/>
      <c r="AP272" s="314">
        <v>25</v>
      </c>
      <c r="AQ272" s="102" t="str">
        <f t="shared" si="58"/>
        <v>раздвинь строчку</v>
      </c>
    </row>
    <row r="273" spans="1:43" ht="51.75" customHeight="1">
      <c r="A273" s="622">
        <f t="shared" si="59"/>
        <v>238</v>
      </c>
      <c r="B273" s="622"/>
      <c r="C273" s="427" t="s">
        <v>595</v>
      </c>
      <c r="D273" s="429" t="s">
        <v>596</v>
      </c>
      <c r="E273" s="556" t="s">
        <v>650</v>
      </c>
      <c r="F273" s="556"/>
      <c r="G273" s="556"/>
      <c r="H273" s="556"/>
      <c r="I273" s="556" t="s">
        <v>1064</v>
      </c>
      <c r="J273" s="556"/>
      <c r="K273" s="556"/>
      <c r="L273" s="553">
        <f t="shared" si="54"/>
        <v>25</v>
      </c>
      <c r="M273" s="554"/>
      <c r="N273" s="555"/>
      <c r="O273" s="556" t="s">
        <v>586</v>
      </c>
      <c r="P273" s="556"/>
      <c r="Q273" s="556"/>
      <c r="R273" s="556">
        <f t="shared" si="55"/>
        <v>50</v>
      </c>
      <c r="S273" s="556"/>
      <c r="T273" s="556"/>
      <c r="U273" s="556">
        <v>100</v>
      </c>
      <c r="V273" s="556"/>
      <c r="W273" s="556"/>
      <c r="X273" s="556" t="s">
        <v>930</v>
      </c>
      <c r="Y273" s="556"/>
      <c r="Z273" s="556">
        <f t="shared" si="56"/>
        <v>50</v>
      </c>
      <c r="AA273" s="556"/>
      <c r="AB273" s="556"/>
      <c r="AC273" s="553" t="str">
        <f ca="1">IF(D273="~380В",'Исходник '!$O$2,'Исходник '!$Q$2)</f>
        <v>-
-
-</v>
      </c>
      <c r="AD273" s="555"/>
      <c r="AE273" s="556">
        <f t="shared" si="57"/>
        <v>100</v>
      </c>
      <c r="AF273" s="556"/>
      <c r="AG273" s="556"/>
      <c r="AH273" s="556" t="str">
        <f ca="1">IF(D273="~380В",'Исходник '!$O$1,'Исходник '!$Q$1)</f>
        <v>+
+
+</v>
      </c>
      <c r="AI273" s="556"/>
      <c r="AJ273" s="556">
        <v>0.3</v>
      </c>
      <c r="AK273" s="556"/>
      <c r="AL273" s="556"/>
      <c r="AM273" s="556" t="s">
        <v>627</v>
      </c>
      <c r="AN273" s="556"/>
      <c r="AO273" s="556"/>
      <c r="AP273" s="314">
        <v>25</v>
      </c>
      <c r="AQ273" s="102" t="str">
        <f t="shared" si="58"/>
        <v>раздвинь строчку</v>
      </c>
    </row>
    <row r="274" spans="1:43" ht="51.75" customHeight="1">
      <c r="A274" s="622">
        <f t="shared" si="59"/>
        <v>239</v>
      </c>
      <c r="B274" s="622"/>
      <c r="C274" s="427" t="s">
        <v>595</v>
      </c>
      <c r="D274" s="429" t="s">
        <v>596</v>
      </c>
      <c r="E274" s="556" t="s">
        <v>651</v>
      </c>
      <c r="F274" s="556"/>
      <c r="G274" s="556"/>
      <c r="H274" s="556"/>
      <c r="I274" s="556" t="s">
        <v>1064</v>
      </c>
      <c r="J274" s="556"/>
      <c r="K274" s="556"/>
      <c r="L274" s="553">
        <f t="shared" si="54"/>
        <v>25</v>
      </c>
      <c r="M274" s="554"/>
      <c r="N274" s="555"/>
      <c r="O274" s="556" t="s">
        <v>586</v>
      </c>
      <c r="P274" s="556"/>
      <c r="Q274" s="556"/>
      <c r="R274" s="556">
        <f t="shared" si="55"/>
        <v>50</v>
      </c>
      <c r="S274" s="556"/>
      <c r="T274" s="556"/>
      <c r="U274" s="556">
        <v>100</v>
      </c>
      <c r="V274" s="556"/>
      <c r="W274" s="556"/>
      <c r="X274" s="556" t="s">
        <v>930</v>
      </c>
      <c r="Y274" s="556"/>
      <c r="Z274" s="556">
        <f t="shared" si="56"/>
        <v>50</v>
      </c>
      <c r="AA274" s="556"/>
      <c r="AB274" s="556"/>
      <c r="AC274" s="553" t="str">
        <f ca="1">IF(D274="~380В",'Исходник '!$O$2,'Исходник '!$Q$2)</f>
        <v>-
-
-</v>
      </c>
      <c r="AD274" s="555"/>
      <c r="AE274" s="556">
        <f t="shared" si="57"/>
        <v>100</v>
      </c>
      <c r="AF274" s="556"/>
      <c r="AG274" s="556"/>
      <c r="AH274" s="556" t="str">
        <f ca="1">IF(D274="~380В",'Исходник '!$O$1,'Исходник '!$Q$1)</f>
        <v>+
+
+</v>
      </c>
      <c r="AI274" s="556"/>
      <c r="AJ274" s="556">
        <v>0.3</v>
      </c>
      <c r="AK274" s="556"/>
      <c r="AL274" s="556"/>
      <c r="AM274" s="556" t="s">
        <v>600</v>
      </c>
      <c r="AN274" s="556"/>
      <c r="AO274" s="556"/>
      <c r="AP274" s="314">
        <v>25</v>
      </c>
      <c r="AQ274" s="102" t="str">
        <f t="shared" si="58"/>
        <v>раздвинь строчку</v>
      </c>
    </row>
    <row r="275" spans="1:43" ht="51.75" customHeight="1">
      <c r="A275" s="622">
        <f t="shared" si="59"/>
        <v>240</v>
      </c>
      <c r="B275" s="622"/>
      <c r="C275" s="427" t="s">
        <v>595</v>
      </c>
      <c r="D275" s="429" t="s">
        <v>596</v>
      </c>
      <c r="E275" s="556" t="s">
        <v>652</v>
      </c>
      <c r="F275" s="556"/>
      <c r="G275" s="556"/>
      <c r="H275" s="556"/>
      <c r="I275" s="556" t="s">
        <v>1064</v>
      </c>
      <c r="J275" s="556"/>
      <c r="K275" s="556"/>
      <c r="L275" s="553">
        <f t="shared" si="54"/>
        <v>25</v>
      </c>
      <c r="M275" s="554"/>
      <c r="N275" s="555"/>
      <c r="O275" s="556" t="s">
        <v>586</v>
      </c>
      <c r="P275" s="556"/>
      <c r="Q275" s="556"/>
      <c r="R275" s="556">
        <f t="shared" si="55"/>
        <v>50</v>
      </c>
      <c r="S275" s="556"/>
      <c r="T275" s="556"/>
      <c r="U275" s="556">
        <v>100</v>
      </c>
      <c r="V275" s="556"/>
      <c r="W275" s="556"/>
      <c r="X275" s="556" t="s">
        <v>930</v>
      </c>
      <c r="Y275" s="556"/>
      <c r="Z275" s="556">
        <f t="shared" si="56"/>
        <v>50</v>
      </c>
      <c r="AA275" s="556"/>
      <c r="AB275" s="556"/>
      <c r="AC275" s="553" t="str">
        <f ca="1">IF(D275="~380В",'Исходник '!$O$2,'Исходник '!$Q$2)</f>
        <v>-
-
-</v>
      </c>
      <c r="AD275" s="555"/>
      <c r="AE275" s="556">
        <f t="shared" si="57"/>
        <v>100</v>
      </c>
      <c r="AF275" s="556"/>
      <c r="AG275" s="556"/>
      <c r="AH275" s="556" t="str">
        <f ca="1">IF(D275="~380В",'Исходник '!$O$1,'Исходник '!$Q$1)</f>
        <v>+
+
+</v>
      </c>
      <c r="AI275" s="556"/>
      <c r="AJ275" s="556">
        <v>0.3</v>
      </c>
      <c r="AK275" s="556"/>
      <c r="AL275" s="556"/>
      <c r="AM275" s="556" t="s">
        <v>649</v>
      </c>
      <c r="AN275" s="556"/>
      <c r="AO275" s="556"/>
      <c r="AP275" s="314">
        <v>25</v>
      </c>
      <c r="AQ275" s="102" t="str">
        <f t="shared" si="58"/>
        <v>раздвинь строчку</v>
      </c>
    </row>
    <row r="276" spans="1:43" ht="51.75" customHeight="1">
      <c r="A276" s="622">
        <f t="shared" si="59"/>
        <v>241</v>
      </c>
      <c r="B276" s="622"/>
      <c r="C276" s="427" t="s">
        <v>595</v>
      </c>
      <c r="D276" s="429" t="s">
        <v>596</v>
      </c>
      <c r="E276" s="556" t="s">
        <v>653</v>
      </c>
      <c r="F276" s="556"/>
      <c r="G276" s="556"/>
      <c r="H276" s="556"/>
      <c r="I276" s="556" t="s">
        <v>1064</v>
      </c>
      <c r="J276" s="556"/>
      <c r="K276" s="556"/>
      <c r="L276" s="553">
        <f t="shared" si="54"/>
        <v>25</v>
      </c>
      <c r="M276" s="554"/>
      <c r="N276" s="555"/>
      <c r="O276" s="556" t="s">
        <v>586</v>
      </c>
      <c r="P276" s="556"/>
      <c r="Q276" s="556"/>
      <c r="R276" s="556">
        <f t="shared" si="55"/>
        <v>50</v>
      </c>
      <c r="S276" s="556"/>
      <c r="T276" s="556"/>
      <c r="U276" s="556">
        <v>100</v>
      </c>
      <c r="V276" s="556"/>
      <c r="W276" s="556"/>
      <c r="X276" s="556" t="s">
        <v>930</v>
      </c>
      <c r="Y276" s="556"/>
      <c r="Z276" s="556">
        <f t="shared" si="56"/>
        <v>50</v>
      </c>
      <c r="AA276" s="556"/>
      <c r="AB276" s="556"/>
      <c r="AC276" s="553" t="str">
        <f ca="1">IF(D276="~380В",'Исходник '!$O$2,'Исходник '!$Q$2)</f>
        <v>-
-
-</v>
      </c>
      <c r="AD276" s="555"/>
      <c r="AE276" s="556">
        <f t="shared" si="57"/>
        <v>100</v>
      </c>
      <c r="AF276" s="556"/>
      <c r="AG276" s="556"/>
      <c r="AH276" s="556" t="str">
        <f ca="1">IF(D276="~380В",'Исходник '!$O$1,'Исходник '!$Q$1)</f>
        <v>+
+
+</v>
      </c>
      <c r="AI276" s="556"/>
      <c r="AJ276" s="556">
        <v>0.3</v>
      </c>
      <c r="AK276" s="556"/>
      <c r="AL276" s="556"/>
      <c r="AM276" s="556" t="s">
        <v>649</v>
      </c>
      <c r="AN276" s="556"/>
      <c r="AO276" s="556"/>
      <c r="AP276" s="314">
        <v>25</v>
      </c>
      <c r="AQ276" s="102" t="str">
        <f t="shared" si="58"/>
        <v>раздвинь строчку</v>
      </c>
    </row>
    <row r="277" spans="1:43" ht="46.5" customHeight="1">
      <c r="A277" s="622">
        <f t="shared" si="59"/>
        <v>242</v>
      </c>
      <c r="B277" s="622"/>
      <c r="C277" s="427" t="s">
        <v>595</v>
      </c>
      <c r="D277" s="429" t="s">
        <v>596</v>
      </c>
      <c r="E277" s="556" t="s">
        <v>654</v>
      </c>
      <c r="F277" s="556"/>
      <c r="G277" s="556"/>
      <c r="H277" s="556"/>
      <c r="I277" s="556" t="s">
        <v>1064</v>
      </c>
      <c r="J277" s="556"/>
      <c r="K277" s="556"/>
      <c r="L277" s="553">
        <f t="shared" si="54"/>
        <v>25</v>
      </c>
      <c r="M277" s="554"/>
      <c r="N277" s="555"/>
      <c r="O277" s="556" t="s">
        <v>586</v>
      </c>
      <c r="P277" s="556"/>
      <c r="Q277" s="556"/>
      <c r="R277" s="556">
        <f t="shared" si="55"/>
        <v>50</v>
      </c>
      <c r="S277" s="556"/>
      <c r="T277" s="556"/>
      <c r="U277" s="556">
        <v>100</v>
      </c>
      <c r="V277" s="556"/>
      <c r="W277" s="556"/>
      <c r="X277" s="556" t="s">
        <v>930</v>
      </c>
      <c r="Y277" s="556"/>
      <c r="Z277" s="556">
        <f t="shared" si="56"/>
        <v>50</v>
      </c>
      <c r="AA277" s="556"/>
      <c r="AB277" s="556"/>
      <c r="AC277" s="553" t="str">
        <f ca="1">IF(D277="~380В",'Исходник '!$O$2,'Исходник '!$Q$2)</f>
        <v>-
-
-</v>
      </c>
      <c r="AD277" s="555"/>
      <c r="AE277" s="556">
        <f t="shared" si="57"/>
        <v>100</v>
      </c>
      <c r="AF277" s="556"/>
      <c r="AG277" s="556"/>
      <c r="AH277" s="556" t="str">
        <f ca="1">IF(D277="~380В",'Исходник '!$O$1,'Исходник '!$Q$1)</f>
        <v>+
+
+</v>
      </c>
      <c r="AI277" s="556"/>
      <c r="AJ277" s="556">
        <v>0.3</v>
      </c>
      <c r="AK277" s="556"/>
      <c r="AL277" s="556"/>
      <c r="AM277" s="556" t="s">
        <v>627</v>
      </c>
      <c r="AN277" s="556"/>
      <c r="AO277" s="556"/>
      <c r="AP277" s="314">
        <v>25</v>
      </c>
      <c r="AQ277" s="102" t="str">
        <f t="shared" si="58"/>
        <v>раздвинь строчку</v>
      </c>
    </row>
    <row r="278" spans="1:43" ht="47.25" customHeight="1">
      <c r="A278" s="622">
        <f t="shared" si="59"/>
        <v>243</v>
      </c>
      <c r="B278" s="622"/>
      <c r="C278" s="427" t="s">
        <v>595</v>
      </c>
      <c r="D278" s="429" t="s">
        <v>596</v>
      </c>
      <c r="E278" s="556" t="s">
        <v>655</v>
      </c>
      <c r="F278" s="556"/>
      <c r="G278" s="556"/>
      <c r="H278" s="556"/>
      <c r="I278" s="556" t="s">
        <v>1064</v>
      </c>
      <c r="J278" s="556"/>
      <c r="K278" s="556"/>
      <c r="L278" s="553">
        <f t="shared" si="54"/>
        <v>25</v>
      </c>
      <c r="M278" s="554"/>
      <c r="N278" s="555"/>
      <c r="O278" s="556" t="s">
        <v>586</v>
      </c>
      <c r="P278" s="556"/>
      <c r="Q278" s="556"/>
      <c r="R278" s="556">
        <f t="shared" si="55"/>
        <v>50</v>
      </c>
      <c r="S278" s="556"/>
      <c r="T278" s="556"/>
      <c r="U278" s="556">
        <v>100</v>
      </c>
      <c r="V278" s="556"/>
      <c r="W278" s="556"/>
      <c r="X278" s="556" t="s">
        <v>930</v>
      </c>
      <c r="Y278" s="556"/>
      <c r="Z278" s="556">
        <f t="shared" si="56"/>
        <v>50</v>
      </c>
      <c r="AA278" s="556"/>
      <c r="AB278" s="556"/>
      <c r="AC278" s="553" t="str">
        <f ca="1">IF(D278="~380В",'Исходник '!$O$2,'Исходник '!$Q$2)</f>
        <v>-
-
-</v>
      </c>
      <c r="AD278" s="555"/>
      <c r="AE278" s="556">
        <f t="shared" si="57"/>
        <v>100</v>
      </c>
      <c r="AF278" s="556"/>
      <c r="AG278" s="556"/>
      <c r="AH278" s="556" t="str">
        <f ca="1">IF(D278="~380В",'Исходник '!$O$1,'Исходник '!$Q$1)</f>
        <v>+
+
+</v>
      </c>
      <c r="AI278" s="556"/>
      <c r="AJ278" s="556">
        <v>0.3</v>
      </c>
      <c r="AK278" s="556"/>
      <c r="AL278" s="556"/>
      <c r="AM278" s="556" t="s">
        <v>649</v>
      </c>
      <c r="AN278" s="556"/>
      <c r="AO278" s="556"/>
      <c r="AP278" s="314">
        <v>25</v>
      </c>
      <c r="AQ278" s="102" t="str">
        <f t="shared" si="58"/>
        <v>раздвинь строчку</v>
      </c>
    </row>
    <row r="279" spans="1:43" ht="51.75" customHeight="1">
      <c r="A279" s="622">
        <f t="shared" si="59"/>
        <v>244</v>
      </c>
      <c r="B279" s="622"/>
      <c r="C279" s="427" t="s">
        <v>595</v>
      </c>
      <c r="D279" s="429" t="s">
        <v>596</v>
      </c>
      <c r="E279" s="556" t="s">
        <v>656</v>
      </c>
      <c r="F279" s="556"/>
      <c r="G279" s="556"/>
      <c r="H279" s="556"/>
      <c r="I279" s="556" t="s">
        <v>1064</v>
      </c>
      <c r="J279" s="556"/>
      <c r="K279" s="556"/>
      <c r="L279" s="553">
        <f t="shared" si="54"/>
        <v>25</v>
      </c>
      <c r="M279" s="554"/>
      <c r="N279" s="555"/>
      <c r="O279" s="556" t="s">
        <v>586</v>
      </c>
      <c r="P279" s="556"/>
      <c r="Q279" s="556"/>
      <c r="R279" s="556">
        <f t="shared" si="55"/>
        <v>50</v>
      </c>
      <c r="S279" s="556"/>
      <c r="T279" s="556"/>
      <c r="U279" s="556">
        <v>100</v>
      </c>
      <c r="V279" s="556"/>
      <c r="W279" s="556"/>
      <c r="X279" s="556" t="s">
        <v>930</v>
      </c>
      <c r="Y279" s="556"/>
      <c r="Z279" s="556">
        <f t="shared" si="56"/>
        <v>50</v>
      </c>
      <c r="AA279" s="556"/>
      <c r="AB279" s="556"/>
      <c r="AC279" s="553" t="str">
        <f ca="1">IF(D279="~380В",'Исходник '!$O$2,'Исходник '!$Q$2)</f>
        <v>-
-
-</v>
      </c>
      <c r="AD279" s="555"/>
      <c r="AE279" s="556">
        <f t="shared" si="57"/>
        <v>100</v>
      </c>
      <c r="AF279" s="556"/>
      <c r="AG279" s="556"/>
      <c r="AH279" s="556" t="str">
        <f ca="1">IF(D279="~380В",'Исходник '!$O$1,'Исходник '!$Q$1)</f>
        <v>+
+
+</v>
      </c>
      <c r="AI279" s="556"/>
      <c r="AJ279" s="556">
        <v>0.3</v>
      </c>
      <c r="AK279" s="556"/>
      <c r="AL279" s="556"/>
      <c r="AM279" s="556" t="s">
        <v>627</v>
      </c>
      <c r="AN279" s="556"/>
      <c r="AO279" s="556"/>
      <c r="AP279" s="314">
        <v>25</v>
      </c>
      <c r="AQ279" s="102" t="str">
        <f t="shared" si="58"/>
        <v>раздвинь строчку</v>
      </c>
    </row>
    <row r="280" spans="1:43" ht="51.75" customHeight="1">
      <c r="A280" s="622">
        <f t="shared" si="59"/>
        <v>245</v>
      </c>
      <c r="B280" s="622"/>
      <c r="C280" s="427" t="s">
        <v>595</v>
      </c>
      <c r="D280" s="429" t="s">
        <v>596</v>
      </c>
      <c r="E280" s="556" t="s">
        <v>657</v>
      </c>
      <c r="F280" s="556"/>
      <c r="G280" s="556"/>
      <c r="H280" s="556"/>
      <c r="I280" s="556" t="s">
        <v>1064</v>
      </c>
      <c r="J280" s="556"/>
      <c r="K280" s="556"/>
      <c r="L280" s="553">
        <f t="shared" si="54"/>
        <v>25</v>
      </c>
      <c r="M280" s="554"/>
      <c r="N280" s="555"/>
      <c r="O280" s="556" t="s">
        <v>586</v>
      </c>
      <c r="P280" s="556"/>
      <c r="Q280" s="556"/>
      <c r="R280" s="556">
        <f t="shared" si="55"/>
        <v>50</v>
      </c>
      <c r="S280" s="556"/>
      <c r="T280" s="556"/>
      <c r="U280" s="556">
        <v>100</v>
      </c>
      <c r="V280" s="556"/>
      <c r="W280" s="556"/>
      <c r="X280" s="556" t="s">
        <v>930</v>
      </c>
      <c r="Y280" s="556"/>
      <c r="Z280" s="556">
        <f t="shared" si="56"/>
        <v>50</v>
      </c>
      <c r="AA280" s="556"/>
      <c r="AB280" s="556"/>
      <c r="AC280" s="553" t="str">
        <f ca="1">IF(D280="~380В",'Исходник '!$O$2,'Исходник '!$Q$2)</f>
        <v>-
-
-</v>
      </c>
      <c r="AD280" s="555"/>
      <c r="AE280" s="556">
        <f t="shared" si="57"/>
        <v>100</v>
      </c>
      <c r="AF280" s="556"/>
      <c r="AG280" s="556"/>
      <c r="AH280" s="556" t="str">
        <f ca="1">IF(D280="~380В",'Исходник '!$O$1,'Исходник '!$Q$1)</f>
        <v>+
+
+</v>
      </c>
      <c r="AI280" s="556"/>
      <c r="AJ280" s="556">
        <v>0.3</v>
      </c>
      <c r="AK280" s="556"/>
      <c r="AL280" s="556"/>
      <c r="AM280" s="556" t="s">
        <v>600</v>
      </c>
      <c r="AN280" s="556"/>
      <c r="AO280" s="556"/>
      <c r="AP280" s="314">
        <v>25</v>
      </c>
      <c r="AQ280" s="102" t="str">
        <f t="shared" si="58"/>
        <v>раздвинь строчку</v>
      </c>
    </row>
    <row r="281" spans="1:43" ht="51.75" customHeight="1">
      <c r="A281" s="622">
        <f t="shared" si="59"/>
        <v>246</v>
      </c>
      <c r="B281" s="622"/>
      <c r="C281" s="427" t="s">
        <v>595</v>
      </c>
      <c r="D281" s="429" t="s">
        <v>596</v>
      </c>
      <c r="E281" s="556" t="s">
        <v>660</v>
      </c>
      <c r="F281" s="556"/>
      <c r="G281" s="556"/>
      <c r="H281" s="556"/>
      <c r="I281" s="556" t="s">
        <v>1064</v>
      </c>
      <c r="J281" s="556"/>
      <c r="K281" s="556"/>
      <c r="L281" s="553">
        <f t="shared" si="54"/>
        <v>25</v>
      </c>
      <c r="M281" s="554"/>
      <c r="N281" s="555"/>
      <c r="O281" s="556" t="s">
        <v>586</v>
      </c>
      <c r="P281" s="556"/>
      <c r="Q281" s="556"/>
      <c r="R281" s="556">
        <f t="shared" si="55"/>
        <v>50</v>
      </c>
      <c r="S281" s="556"/>
      <c r="T281" s="556"/>
      <c r="U281" s="556">
        <v>100</v>
      </c>
      <c r="V281" s="556"/>
      <c r="W281" s="556"/>
      <c r="X281" s="556" t="s">
        <v>930</v>
      </c>
      <c r="Y281" s="556"/>
      <c r="Z281" s="556">
        <f t="shared" si="56"/>
        <v>50</v>
      </c>
      <c r="AA281" s="556"/>
      <c r="AB281" s="556"/>
      <c r="AC281" s="553" t="str">
        <f ca="1">IF(D281="~380В",'Исходник '!$O$2,'Исходник '!$Q$2)</f>
        <v>-
-
-</v>
      </c>
      <c r="AD281" s="555"/>
      <c r="AE281" s="556">
        <f t="shared" si="57"/>
        <v>100</v>
      </c>
      <c r="AF281" s="556"/>
      <c r="AG281" s="556"/>
      <c r="AH281" s="556" t="str">
        <f ca="1">IF(D281="~380В",'Исходник '!$O$1,'Исходник '!$Q$1)</f>
        <v>+
+
+</v>
      </c>
      <c r="AI281" s="556"/>
      <c r="AJ281" s="556">
        <v>0.3</v>
      </c>
      <c r="AK281" s="556"/>
      <c r="AL281" s="556"/>
      <c r="AM281" s="556" t="s">
        <v>649</v>
      </c>
      <c r="AN281" s="556"/>
      <c r="AO281" s="556"/>
      <c r="AP281" s="314">
        <v>25</v>
      </c>
      <c r="AQ281" s="102" t="str">
        <f t="shared" si="58"/>
        <v>раздвинь строчку</v>
      </c>
    </row>
    <row r="282" spans="1:43" ht="51.75" customHeight="1">
      <c r="A282" s="622">
        <f t="shared" si="59"/>
        <v>247</v>
      </c>
      <c r="B282" s="622"/>
      <c r="C282" s="427" t="s">
        <v>595</v>
      </c>
      <c r="D282" s="429" t="s">
        <v>596</v>
      </c>
      <c r="E282" s="556" t="s">
        <v>661</v>
      </c>
      <c r="F282" s="556"/>
      <c r="G282" s="556"/>
      <c r="H282" s="556"/>
      <c r="I282" s="556" t="s">
        <v>1064</v>
      </c>
      <c r="J282" s="556"/>
      <c r="K282" s="556"/>
      <c r="L282" s="553">
        <f t="shared" si="54"/>
        <v>25</v>
      </c>
      <c r="M282" s="554"/>
      <c r="N282" s="555"/>
      <c r="O282" s="556" t="s">
        <v>586</v>
      </c>
      <c r="P282" s="556"/>
      <c r="Q282" s="556"/>
      <c r="R282" s="556">
        <f t="shared" si="55"/>
        <v>50</v>
      </c>
      <c r="S282" s="556"/>
      <c r="T282" s="556"/>
      <c r="U282" s="556">
        <v>100</v>
      </c>
      <c r="V282" s="556"/>
      <c r="W282" s="556"/>
      <c r="X282" s="556" t="s">
        <v>930</v>
      </c>
      <c r="Y282" s="556"/>
      <c r="Z282" s="556">
        <f t="shared" si="56"/>
        <v>50</v>
      </c>
      <c r="AA282" s="556"/>
      <c r="AB282" s="556"/>
      <c r="AC282" s="553" t="str">
        <f ca="1">IF(D282="~380В",'Исходник '!$O$2,'Исходник '!$Q$2)</f>
        <v>-
-
-</v>
      </c>
      <c r="AD282" s="555"/>
      <c r="AE282" s="556">
        <f t="shared" si="57"/>
        <v>100</v>
      </c>
      <c r="AF282" s="556"/>
      <c r="AG282" s="556"/>
      <c r="AH282" s="556" t="str">
        <f ca="1">IF(D282="~380В",'Исходник '!$O$1,'Исходник '!$Q$1)</f>
        <v>+
+
+</v>
      </c>
      <c r="AI282" s="556"/>
      <c r="AJ282" s="556">
        <v>0.3</v>
      </c>
      <c r="AK282" s="556"/>
      <c r="AL282" s="556"/>
      <c r="AM282" s="556" t="s">
        <v>600</v>
      </c>
      <c r="AN282" s="556"/>
      <c r="AO282" s="556"/>
      <c r="AP282" s="314">
        <v>25</v>
      </c>
      <c r="AQ282" s="102" t="str">
        <f t="shared" si="58"/>
        <v>раздвинь строчку</v>
      </c>
    </row>
    <row r="283" spans="1:43" ht="51.75" customHeight="1">
      <c r="A283" s="622">
        <f t="shared" si="59"/>
        <v>248</v>
      </c>
      <c r="B283" s="622"/>
      <c r="C283" s="427" t="s">
        <v>595</v>
      </c>
      <c r="D283" s="429" t="s">
        <v>596</v>
      </c>
      <c r="E283" s="556" t="s">
        <v>662</v>
      </c>
      <c r="F283" s="556"/>
      <c r="G283" s="556"/>
      <c r="H283" s="556"/>
      <c r="I283" s="556" t="s">
        <v>1064</v>
      </c>
      <c r="J283" s="556"/>
      <c r="K283" s="556"/>
      <c r="L283" s="553">
        <f t="shared" si="54"/>
        <v>25</v>
      </c>
      <c r="M283" s="554"/>
      <c r="N283" s="555"/>
      <c r="O283" s="556" t="s">
        <v>586</v>
      </c>
      <c r="P283" s="556"/>
      <c r="Q283" s="556"/>
      <c r="R283" s="556">
        <f t="shared" si="55"/>
        <v>50</v>
      </c>
      <c r="S283" s="556"/>
      <c r="T283" s="556"/>
      <c r="U283" s="556">
        <v>100</v>
      </c>
      <c r="V283" s="556"/>
      <c r="W283" s="556"/>
      <c r="X283" s="556" t="s">
        <v>930</v>
      </c>
      <c r="Y283" s="556"/>
      <c r="Z283" s="556">
        <f t="shared" si="56"/>
        <v>50</v>
      </c>
      <c r="AA283" s="556"/>
      <c r="AB283" s="556"/>
      <c r="AC283" s="553" t="str">
        <f ca="1">IF(D283="~380В",'Исходник '!$O$2,'Исходник '!$Q$2)</f>
        <v>-
-
-</v>
      </c>
      <c r="AD283" s="555"/>
      <c r="AE283" s="556">
        <f t="shared" si="57"/>
        <v>100</v>
      </c>
      <c r="AF283" s="556"/>
      <c r="AG283" s="556"/>
      <c r="AH283" s="556" t="str">
        <f ca="1">IF(D283="~380В",'Исходник '!$O$1,'Исходник '!$Q$1)</f>
        <v>+
+
+</v>
      </c>
      <c r="AI283" s="556"/>
      <c r="AJ283" s="556">
        <v>0.3</v>
      </c>
      <c r="AK283" s="556"/>
      <c r="AL283" s="556"/>
      <c r="AM283" s="556" t="s">
        <v>598</v>
      </c>
      <c r="AN283" s="556"/>
      <c r="AO283" s="556"/>
      <c r="AP283" s="314">
        <v>25</v>
      </c>
      <c r="AQ283" s="102" t="str">
        <f t="shared" si="58"/>
        <v>раздвинь строчку</v>
      </c>
    </row>
    <row r="284" spans="1:43" ht="51.75" customHeight="1">
      <c r="A284" s="622">
        <f t="shared" si="59"/>
        <v>249</v>
      </c>
      <c r="B284" s="622"/>
      <c r="C284" s="427" t="s">
        <v>595</v>
      </c>
      <c r="D284" s="429" t="s">
        <v>596</v>
      </c>
      <c r="E284" s="556" t="s">
        <v>663</v>
      </c>
      <c r="F284" s="556"/>
      <c r="G284" s="556"/>
      <c r="H284" s="556"/>
      <c r="I284" s="556" t="s">
        <v>1064</v>
      </c>
      <c r="J284" s="556"/>
      <c r="K284" s="556"/>
      <c r="L284" s="553">
        <f t="shared" si="54"/>
        <v>25</v>
      </c>
      <c r="M284" s="554"/>
      <c r="N284" s="555"/>
      <c r="O284" s="556" t="s">
        <v>586</v>
      </c>
      <c r="P284" s="556"/>
      <c r="Q284" s="556"/>
      <c r="R284" s="556">
        <f t="shared" si="55"/>
        <v>50</v>
      </c>
      <c r="S284" s="556"/>
      <c r="T284" s="556"/>
      <c r="U284" s="556">
        <v>100</v>
      </c>
      <c r="V284" s="556"/>
      <c r="W284" s="556"/>
      <c r="X284" s="556" t="s">
        <v>930</v>
      </c>
      <c r="Y284" s="556"/>
      <c r="Z284" s="556">
        <f t="shared" si="56"/>
        <v>50</v>
      </c>
      <c r="AA284" s="556"/>
      <c r="AB284" s="556"/>
      <c r="AC284" s="553" t="str">
        <f ca="1">IF(D284="~380В",'Исходник '!$O$2,'Исходник '!$Q$2)</f>
        <v>-
-
-</v>
      </c>
      <c r="AD284" s="555"/>
      <c r="AE284" s="556">
        <f t="shared" si="57"/>
        <v>100</v>
      </c>
      <c r="AF284" s="556"/>
      <c r="AG284" s="556"/>
      <c r="AH284" s="556" t="str">
        <f ca="1">IF(D284="~380В",'Исходник '!$O$1,'Исходник '!$Q$1)</f>
        <v>+
+
+</v>
      </c>
      <c r="AI284" s="556"/>
      <c r="AJ284" s="556">
        <v>0.3</v>
      </c>
      <c r="AK284" s="556"/>
      <c r="AL284" s="556"/>
      <c r="AM284" s="556" t="s">
        <v>627</v>
      </c>
      <c r="AN284" s="556"/>
      <c r="AO284" s="556"/>
      <c r="AP284" s="314">
        <v>25</v>
      </c>
      <c r="AQ284" s="102" t="str">
        <f t="shared" si="58"/>
        <v>раздвинь строчку</v>
      </c>
    </row>
    <row r="285" spans="1:43" ht="51.75" customHeight="1">
      <c r="A285" s="622">
        <f t="shared" si="59"/>
        <v>250</v>
      </c>
      <c r="B285" s="622"/>
      <c r="C285" s="427" t="s">
        <v>595</v>
      </c>
      <c r="D285" s="429" t="s">
        <v>596</v>
      </c>
      <c r="E285" s="556" t="s">
        <v>664</v>
      </c>
      <c r="F285" s="556"/>
      <c r="G285" s="556"/>
      <c r="H285" s="556"/>
      <c r="I285" s="556" t="s">
        <v>1064</v>
      </c>
      <c r="J285" s="556"/>
      <c r="K285" s="556"/>
      <c r="L285" s="553">
        <f t="shared" si="54"/>
        <v>25</v>
      </c>
      <c r="M285" s="554"/>
      <c r="N285" s="555"/>
      <c r="O285" s="556" t="s">
        <v>586</v>
      </c>
      <c r="P285" s="556"/>
      <c r="Q285" s="556"/>
      <c r="R285" s="556">
        <f t="shared" si="55"/>
        <v>50</v>
      </c>
      <c r="S285" s="556"/>
      <c r="T285" s="556"/>
      <c r="U285" s="556">
        <v>100</v>
      </c>
      <c r="V285" s="556"/>
      <c r="W285" s="556"/>
      <c r="X285" s="556" t="s">
        <v>930</v>
      </c>
      <c r="Y285" s="556"/>
      <c r="Z285" s="556">
        <f t="shared" si="56"/>
        <v>50</v>
      </c>
      <c r="AA285" s="556"/>
      <c r="AB285" s="556"/>
      <c r="AC285" s="553" t="str">
        <f ca="1">IF(D285="~380В",'Исходник '!$O$2,'Исходник '!$Q$2)</f>
        <v>-
-
-</v>
      </c>
      <c r="AD285" s="555"/>
      <c r="AE285" s="556">
        <f t="shared" si="57"/>
        <v>100</v>
      </c>
      <c r="AF285" s="556"/>
      <c r="AG285" s="556"/>
      <c r="AH285" s="556" t="str">
        <f ca="1">IF(D285="~380В",'Исходник '!$O$1,'Исходник '!$Q$1)</f>
        <v>+
+
+</v>
      </c>
      <c r="AI285" s="556"/>
      <c r="AJ285" s="556">
        <v>0.3</v>
      </c>
      <c r="AK285" s="556"/>
      <c r="AL285" s="556"/>
      <c r="AM285" s="556" t="s">
        <v>600</v>
      </c>
      <c r="AN285" s="556"/>
      <c r="AO285" s="556"/>
      <c r="AP285" s="314">
        <v>25</v>
      </c>
      <c r="AQ285" s="102" t="str">
        <f t="shared" si="58"/>
        <v>раздвинь строчку</v>
      </c>
    </row>
    <row r="286" spans="1:43" ht="51.75" customHeight="1">
      <c r="A286" s="622">
        <f t="shared" si="59"/>
        <v>251</v>
      </c>
      <c r="B286" s="622"/>
      <c r="C286" s="427" t="s">
        <v>595</v>
      </c>
      <c r="D286" s="429" t="s">
        <v>596</v>
      </c>
      <c r="E286" s="556" t="s">
        <v>665</v>
      </c>
      <c r="F286" s="556"/>
      <c r="G286" s="556"/>
      <c r="H286" s="556"/>
      <c r="I286" s="556" t="s">
        <v>1064</v>
      </c>
      <c r="J286" s="556"/>
      <c r="K286" s="556"/>
      <c r="L286" s="553">
        <f t="shared" si="54"/>
        <v>25</v>
      </c>
      <c r="M286" s="554"/>
      <c r="N286" s="555"/>
      <c r="O286" s="556" t="s">
        <v>586</v>
      </c>
      <c r="P286" s="556"/>
      <c r="Q286" s="556"/>
      <c r="R286" s="556">
        <f t="shared" si="55"/>
        <v>50</v>
      </c>
      <c r="S286" s="556"/>
      <c r="T286" s="556"/>
      <c r="U286" s="556">
        <v>100</v>
      </c>
      <c r="V286" s="556"/>
      <c r="W286" s="556"/>
      <c r="X286" s="556" t="s">
        <v>930</v>
      </c>
      <c r="Y286" s="556"/>
      <c r="Z286" s="556">
        <f t="shared" si="56"/>
        <v>50</v>
      </c>
      <c r="AA286" s="556"/>
      <c r="AB286" s="556"/>
      <c r="AC286" s="553" t="str">
        <f ca="1">IF(D286="~380В",'Исходник '!$O$2,'Исходник '!$Q$2)</f>
        <v>-
-
-</v>
      </c>
      <c r="AD286" s="555"/>
      <c r="AE286" s="556">
        <f t="shared" si="57"/>
        <v>100</v>
      </c>
      <c r="AF286" s="556"/>
      <c r="AG286" s="556"/>
      <c r="AH286" s="556" t="str">
        <f ca="1">IF(D286="~380В",'Исходник '!$O$1,'Исходник '!$Q$1)</f>
        <v>+
+
+</v>
      </c>
      <c r="AI286" s="556"/>
      <c r="AJ286" s="556">
        <v>0.3</v>
      </c>
      <c r="AK286" s="556"/>
      <c r="AL286" s="556"/>
      <c r="AM286" s="556" t="s">
        <v>598</v>
      </c>
      <c r="AN286" s="556"/>
      <c r="AO286" s="556"/>
      <c r="AP286" s="314">
        <v>25</v>
      </c>
      <c r="AQ286" s="102" t="str">
        <f t="shared" si="58"/>
        <v>раздвинь строчку</v>
      </c>
    </row>
    <row r="287" spans="1:43" ht="47.25" customHeight="1">
      <c r="A287" s="622">
        <f t="shared" si="59"/>
        <v>252</v>
      </c>
      <c r="B287" s="622"/>
      <c r="C287" s="427" t="s">
        <v>595</v>
      </c>
      <c r="D287" s="429" t="s">
        <v>596</v>
      </c>
      <c r="E287" s="556" t="s">
        <v>666</v>
      </c>
      <c r="F287" s="556"/>
      <c r="G287" s="556"/>
      <c r="H287" s="556"/>
      <c r="I287" s="556" t="s">
        <v>1064</v>
      </c>
      <c r="J287" s="556"/>
      <c r="K287" s="556"/>
      <c r="L287" s="553">
        <f t="shared" si="54"/>
        <v>25</v>
      </c>
      <c r="M287" s="554"/>
      <c r="N287" s="555"/>
      <c r="O287" s="556" t="s">
        <v>586</v>
      </c>
      <c r="P287" s="556"/>
      <c r="Q287" s="556"/>
      <c r="R287" s="556">
        <f t="shared" si="55"/>
        <v>50</v>
      </c>
      <c r="S287" s="556"/>
      <c r="T287" s="556"/>
      <c r="U287" s="556">
        <v>100</v>
      </c>
      <c r="V287" s="556"/>
      <c r="W287" s="556"/>
      <c r="X287" s="556" t="s">
        <v>930</v>
      </c>
      <c r="Y287" s="556"/>
      <c r="Z287" s="556">
        <f t="shared" si="56"/>
        <v>50</v>
      </c>
      <c r="AA287" s="556"/>
      <c r="AB287" s="556"/>
      <c r="AC287" s="553" t="str">
        <f ca="1">IF(D287="~380В",'Исходник '!$O$2,'Исходник '!$Q$2)</f>
        <v>-
-
-</v>
      </c>
      <c r="AD287" s="555"/>
      <c r="AE287" s="556">
        <f t="shared" si="57"/>
        <v>100</v>
      </c>
      <c r="AF287" s="556"/>
      <c r="AG287" s="556"/>
      <c r="AH287" s="556" t="str">
        <f ca="1">IF(D287="~380В",'Исходник '!$O$1,'Исходник '!$Q$1)</f>
        <v>+
+
+</v>
      </c>
      <c r="AI287" s="556"/>
      <c r="AJ287" s="556">
        <v>0.3</v>
      </c>
      <c r="AK287" s="556"/>
      <c r="AL287" s="556"/>
      <c r="AM287" s="556" t="s">
        <v>649</v>
      </c>
      <c r="AN287" s="556"/>
      <c r="AO287" s="556"/>
      <c r="AP287" s="314">
        <v>25</v>
      </c>
      <c r="AQ287" s="102" t="str">
        <f t="shared" si="58"/>
        <v>раздвинь строчку</v>
      </c>
    </row>
    <row r="288" spans="1:43" ht="48" customHeight="1">
      <c r="A288" s="622">
        <f t="shared" si="59"/>
        <v>253</v>
      </c>
      <c r="B288" s="622"/>
      <c r="C288" s="427" t="s">
        <v>595</v>
      </c>
      <c r="D288" s="429" t="s">
        <v>596</v>
      </c>
      <c r="E288" s="556" t="s">
        <v>667</v>
      </c>
      <c r="F288" s="556"/>
      <c r="G288" s="556"/>
      <c r="H288" s="556"/>
      <c r="I288" s="556" t="s">
        <v>1064</v>
      </c>
      <c r="J288" s="556"/>
      <c r="K288" s="556"/>
      <c r="L288" s="553">
        <f t="shared" si="54"/>
        <v>25</v>
      </c>
      <c r="M288" s="554"/>
      <c r="N288" s="555"/>
      <c r="O288" s="556" t="s">
        <v>586</v>
      </c>
      <c r="P288" s="556"/>
      <c r="Q288" s="556"/>
      <c r="R288" s="556">
        <f t="shared" si="55"/>
        <v>50</v>
      </c>
      <c r="S288" s="556"/>
      <c r="T288" s="556"/>
      <c r="U288" s="556">
        <v>100</v>
      </c>
      <c r="V288" s="556"/>
      <c r="W288" s="556"/>
      <c r="X288" s="556" t="s">
        <v>930</v>
      </c>
      <c r="Y288" s="556"/>
      <c r="Z288" s="556">
        <f t="shared" si="56"/>
        <v>50</v>
      </c>
      <c r="AA288" s="556"/>
      <c r="AB288" s="556"/>
      <c r="AC288" s="553" t="str">
        <f ca="1">IF(D288="~380В",'Исходник '!$O$2,'Исходник '!$Q$2)</f>
        <v>-
-
-</v>
      </c>
      <c r="AD288" s="555"/>
      <c r="AE288" s="556">
        <f t="shared" si="57"/>
        <v>100</v>
      </c>
      <c r="AF288" s="556"/>
      <c r="AG288" s="556"/>
      <c r="AH288" s="556" t="str">
        <f ca="1">IF(D288="~380В",'Исходник '!$O$1,'Исходник '!$Q$1)</f>
        <v>+
+
+</v>
      </c>
      <c r="AI288" s="556"/>
      <c r="AJ288" s="556">
        <v>0.3</v>
      </c>
      <c r="AK288" s="556"/>
      <c r="AL288" s="556"/>
      <c r="AM288" s="556" t="s">
        <v>649</v>
      </c>
      <c r="AN288" s="556"/>
      <c r="AO288" s="556"/>
      <c r="AP288" s="314">
        <v>25</v>
      </c>
      <c r="AQ288" s="102" t="str">
        <f t="shared" si="58"/>
        <v>раздвинь строчку</v>
      </c>
    </row>
    <row r="289" spans="1:43" ht="51.75" customHeight="1">
      <c r="A289" s="622">
        <f t="shared" si="59"/>
        <v>254</v>
      </c>
      <c r="B289" s="622"/>
      <c r="C289" s="427" t="s">
        <v>595</v>
      </c>
      <c r="D289" s="429" t="s">
        <v>596</v>
      </c>
      <c r="E289" s="556" t="s">
        <v>668</v>
      </c>
      <c r="F289" s="556"/>
      <c r="G289" s="556"/>
      <c r="H289" s="556"/>
      <c r="I289" s="556" t="s">
        <v>1064</v>
      </c>
      <c r="J289" s="556"/>
      <c r="K289" s="556"/>
      <c r="L289" s="553">
        <f t="shared" si="54"/>
        <v>25</v>
      </c>
      <c r="M289" s="554"/>
      <c r="N289" s="555"/>
      <c r="O289" s="556" t="s">
        <v>586</v>
      </c>
      <c r="P289" s="556"/>
      <c r="Q289" s="556"/>
      <c r="R289" s="556">
        <f t="shared" si="55"/>
        <v>50</v>
      </c>
      <c r="S289" s="556"/>
      <c r="T289" s="556"/>
      <c r="U289" s="556">
        <v>100</v>
      </c>
      <c r="V289" s="556"/>
      <c r="W289" s="556"/>
      <c r="X289" s="556" t="s">
        <v>930</v>
      </c>
      <c r="Y289" s="556"/>
      <c r="Z289" s="556">
        <f t="shared" si="56"/>
        <v>50</v>
      </c>
      <c r="AA289" s="556"/>
      <c r="AB289" s="556"/>
      <c r="AC289" s="553" t="str">
        <f ca="1">IF(D289="~380В",'Исходник '!$O$2,'Исходник '!$Q$2)</f>
        <v>-
-
-</v>
      </c>
      <c r="AD289" s="555"/>
      <c r="AE289" s="556">
        <f t="shared" si="57"/>
        <v>100</v>
      </c>
      <c r="AF289" s="556"/>
      <c r="AG289" s="556"/>
      <c r="AH289" s="556" t="str">
        <f ca="1">IF(D289="~380В",'Исходник '!$O$1,'Исходник '!$Q$1)</f>
        <v>+
+
+</v>
      </c>
      <c r="AI289" s="556"/>
      <c r="AJ289" s="556">
        <v>0.3</v>
      </c>
      <c r="AK289" s="556"/>
      <c r="AL289" s="556"/>
      <c r="AM289" s="556" t="s">
        <v>627</v>
      </c>
      <c r="AN289" s="556"/>
      <c r="AO289" s="556"/>
      <c r="AP289" s="314">
        <v>25</v>
      </c>
      <c r="AQ289" s="102" t="str">
        <f t="shared" si="58"/>
        <v>раздвинь строчку</v>
      </c>
    </row>
    <row r="290" spans="1:43" ht="51.75" customHeight="1">
      <c r="A290" s="622">
        <f t="shared" si="59"/>
        <v>255</v>
      </c>
      <c r="B290" s="622"/>
      <c r="C290" s="427" t="s">
        <v>595</v>
      </c>
      <c r="D290" s="429" t="s">
        <v>596</v>
      </c>
      <c r="E290" s="556" t="s">
        <v>669</v>
      </c>
      <c r="F290" s="556"/>
      <c r="G290" s="556"/>
      <c r="H290" s="556"/>
      <c r="I290" s="556" t="s">
        <v>1064</v>
      </c>
      <c r="J290" s="556"/>
      <c r="K290" s="556"/>
      <c r="L290" s="553">
        <f t="shared" si="54"/>
        <v>25</v>
      </c>
      <c r="M290" s="554"/>
      <c r="N290" s="555"/>
      <c r="O290" s="556" t="s">
        <v>586</v>
      </c>
      <c r="P290" s="556"/>
      <c r="Q290" s="556"/>
      <c r="R290" s="556">
        <f t="shared" si="55"/>
        <v>50</v>
      </c>
      <c r="S290" s="556"/>
      <c r="T290" s="556"/>
      <c r="U290" s="556">
        <v>100</v>
      </c>
      <c r="V290" s="556"/>
      <c r="W290" s="556"/>
      <c r="X290" s="556" t="s">
        <v>930</v>
      </c>
      <c r="Y290" s="556"/>
      <c r="Z290" s="556">
        <f t="shared" si="56"/>
        <v>50</v>
      </c>
      <c r="AA290" s="556"/>
      <c r="AB290" s="556"/>
      <c r="AC290" s="553" t="str">
        <f ca="1">IF(D290="~380В",'Исходник '!$O$2,'Исходник '!$Q$2)</f>
        <v>-
-
-</v>
      </c>
      <c r="AD290" s="555"/>
      <c r="AE290" s="556">
        <f t="shared" si="57"/>
        <v>100</v>
      </c>
      <c r="AF290" s="556"/>
      <c r="AG290" s="556"/>
      <c r="AH290" s="556" t="str">
        <f ca="1">IF(D290="~380В",'Исходник '!$O$1,'Исходник '!$Q$1)</f>
        <v>+
+
+</v>
      </c>
      <c r="AI290" s="556"/>
      <c r="AJ290" s="556">
        <v>0.3</v>
      </c>
      <c r="AK290" s="556"/>
      <c r="AL290" s="556"/>
      <c r="AM290" s="556" t="s">
        <v>649</v>
      </c>
      <c r="AN290" s="556"/>
      <c r="AO290" s="556"/>
      <c r="AP290" s="314">
        <v>25</v>
      </c>
      <c r="AQ290" s="102" t="str">
        <f t="shared" si="58"/>
        <v>раздвинь строчку</v>
      </c>
    </row>
    <row r="291" spans="1:43" ht="51.75" customHeight="1">
      <c r="A291" s="622">
        <f t="shared" si="59"/>
        <v>256</v>
      </c>
      <c r="B291" s="622"/>
      <c r="C291" s="427" t="s">
        <v>595</v>
      </c>
      <c r="D291" s="429" t="s">
        <v>596</v>
      </c>
      <c r="E291" s="556" t="s">
        <v>670</v>
      </c>
      <c r="F291" s="556"/>
      <c r="G291" s="556"/>
      <c r="H291" s="556"/>
      <c r="I291" s="556" t="s">
        <v>1064</v>
      </c>
      <c r="J291" s="556"/>
      <c r="K291" s="556"/>
      <c r="L291" s="553">
        <f t="shared" si="54"/>
        <v>25</v>
      </c>
      <c r="M291" s="554"/>
      <c r="N291" s="555"/>
      <c r="O291" s="556" t="s">
        <v>586</v>
      </c>
      <c r="P291" s="556"/>
      <c r="Q291" s="556"/>
      <c r="R291" s="556">
        <f t="shared" si="55"/>
        <v>50</v>
      </c>
      <c r="S291" s="556"/>
      <c r="T291" s="556"/>
      <c r="U291" s="556">
        <v>100</v>
      </c>
      <c r="V291" s="556"/>
      <c r="W291" s="556"/>
      <c r="X291" s="556" t="s">
        <v>930</v>
      </c>
      <c r="Y291" s="556"/>
      <c r="Z291" s="556">
        <f t="shared" si="56"/>
        <v>50</v>
      </c>
      <c r="AA291" s="556"/>
      <c r="AB291" s="556"/>
      <c r="AC291" s="553" t="str">
        <f ca="1">IF(D291="~380В",'Исходник '!$O$2,'Исходник '!$Q$2)</f>
        <v>-
-
-</v>
      </c>
      <c r="AD291" s="555"/>
      <c r="AE291" s="556">
        <f t="shared" si="57"/>
        <v>100</v>
      </c>
      <c r="AF291" s="556"/>
      <c r="AG291" s="556"/>
      <c r="AH291" s="556" t="str">
        <f ca="1">IF(D291="~380В",'Исходник '!$O$1,'Исходник '!$Q$1)</f>
        <v>+
+
+</v>
      </c>
      <c r="AI291" s="556"/>
      <c r="AJ291" s="556">
        <v>0.3</v>
      </c>
      <c r="AK291" s="556"/>
      <c r="AL291" s="556"/>
      <c r="AM291" s="556" t="s">
        <v>600</v>
      </c>
      <c r="AN291" s="556"/>
      <c r="AO291" s="556"/>
      <c r="AP291" s="314">
        <v>25</v>
      </c>
      <c r="AQ291" s="102" t="str">
        <f t="shared" si="58"/>
        <v>раздвинь строчку</v>
      </c>
    </row>
    <row r="292" spans="1:43" ht="51.75" customHeight="1">
      <c r="A292" s="622">
        <f t="shared" si="59"/>
        <v>257</v>
      </c>
      <c r="B292" s="622"/>
      <c r="C292" s="427" t="s">
        <v>595</v>
      </c>
      <c r="D292" s="429" t="s">
        <v>596</v>
      </c>
      <c r="E292" s="556" t="s">
        <v>671</v>
      </c>
      <c r="F292" s="556"/>
      <c r="G292" s="556"/>
      <c r="H292" s="556"/>
      <c r="I292" s="556" t="s">
        <v>1064</v>
      </c>
      <c r="J292" s="556"/>
      <c r="K292" s="556"/>
      <c r="L292" s="553">
        <f t="shared" si="54"/>
        <v>25</v>
      </c>
      <c r="M292" s="554"/>
      <c r="N292" s="555"/>
      <c r="O292" s="556" t="s">
        <v>586</v>
      </c>
      <c r="P292" s="556"/>
      <c r="Q292" s="556"/>
      <c r="R292" s="556">
        <f t="shared" si="55"/>
        <v>50</v>
      </c>
      <c r="S292" s="556"/>
      <c r="T292" s="556"/>
      <c r="U292" s="556">
        <v>100</v>
      </c>
      <c r="V292" s="556"/>
      <c r="W292" s="556"/>
      <c r="X292" s="556" t="s">
        <v>930</v>
      </c>
      <c r="Y292" s="556"/>
      <c r="Z292" s="556">
        <f t="shared" si="56"/>
        <v>50</v>
      </c>
      <c r="AA292" s="556"/>
      <c r="AB292" s="556"/>
      <c r="AC292" s="553" t="str">
        <f ca="1">IF(D292="~380В",'Исходник '!$O$2,'Исходник '!$Q$2)</f>
        <v>-
-
-</v>
      </c>
      <c r="AD292" s="555"/>
      <c r="AE292" s="556">
        <f t="shared" si="57"/>
        <v>100</v>
      </c>
      <c r="AF292" s="556"/>
      <c r="AG292" s="556"/>
      <c r="AH292" s="556" t="str">
        <f ca="1">IF(D292="~380В",'Исходник '!$O$1,'Исходник '!$Q$1)</f>
        <v>+
+
+</v>
      </c>
      <c r="AI292" s="556"/>
      <c r="AJ292" s="556">
        <v>0.3</v>
      </c>
      <c r="AK292" s="556"/>
      <c r="AL292" s="556"/>
      <c r="AM292" s="556" t="s">
        <v>627</v>
      </c>
      <c r="AN292" s="556"/>
      <c r="AO292" s="556"/>
      <c r="AP292" s="314">
        <v>25</v>
      </c>
      <c r="AQ292" s="102" t="str">
        <f t="shared" si="58"/>
        <v>раздвинь строчку</v>
      </c>
    </row>
    <row r="293" spans="1:43" ht="51.75" customHeight="1">
      <c r="A293" s="622">
        <f t="shared" si="59"/>
        <v>258</v>
      </c>
      <c r="B293" s="622"/>
      <c r="C293" s="427" t="s">
        <v>595</v>
      </c>
      <c r="D293" s="429" t="s">
        <v>596</v>
      </c>
      <c r="E293" s="556" t="s">
        <v>672</v>
      </c>
      <c r="F293" s="556"/>
      <c r="G293" s="556"/>
      <c r="H293" s="556"/>
      <c r="I293" s="556" t="s">
        <v>1064</v>
      </c>
      <c r="J293" s="556"/>
      <c r="K293" s="556"/>
      <c r="L293" s="553">
        <f t="shared" si="54"/>
        <v>25</v>
      </c>
      <c r="M293" s="554"/>
      <c r="N293" s="555"/>
      <c r="O293" s="556" t="s">
        <v>586</v>
      </c>
      <c r="P293" s="556"/>
      <c r="Q293" s="556"/>
      <c r="R293" s="556">
        <f t="shared" si="55"/>
        <v>50</v>
      </c>
      <c r="S293" s="556"/>
      <c r="T293" s="556"/>
      <c r="U293" s="556">
        <v>100</v>
      </c>
      <c r="V293" s="556"/>
      <c r="W293" s="556"/>
      <c r="X293" s="556" t="s">
        <v>930</v>
      </c>
      <c r="Y293" s="556"/>
      <c r="Z293" s="556">
        <f t="shared" si="56"/>
        <v>50</v>
      </c>
      <c r="AA293" s="556"/>
      <c r="AB293" s="556"/>
      <c r="AC293" s="553" t="str">
        <f ca="1">IF(D293="~380В",'Исходник '!$O$2,'Исходник '!$Q$2)</f>
        <v>-
-
-</v>
      </c>
      <c r="AD293" s="555"/>
      <c r="AE293" s="556">
        <f t="shared" si="57"/>
        <v>100</v>
      </c>
      <c r="AF293" s="556"/>
      <c r="AG293" s="556"/>
      <c r="AH293" s="556" t="str">
        <f ca="1">IF(D293="~380В",'Исходник '!$O$1,'Исходник '!$Q$1)</f>
        <v>+
+
+</v>
      </c>
      <c r="AI293" s="556"/>
      <c r="AJ293" s="556">
        <v>0.3</v>
      </c>
      <c r="AK293" s="556"/>
      <c r="AL293" s="556"/>
      <c r="AM293" s="556" t="s">
        <v>600</v>
      </c>
      <c r="AN293" s="556"/>
      <c r="AO293" s="556"/>
      <c r="AP293" s="314">
        <v>25</v>
      </c>
      <c r="AQ293" s="102" t="str">
        <f t="shared" si="58"/>
        <v>раздвинь строчку</v>
      </c>
    </row>
    <row r="294" spans="1:43" ht="51.75" customHeight="1">
      <c r="A294" s="622">
        <f t="shared" si="59"/>
        <v>259</v>
      </c>
      <c r="B294" s="622"/>
      <c r="C294" s="427" t="s">
        <v>595</v>
      </c>
      <c r="D294" s="429" t="s">
        <v>596</v>
      </c>
      <c r="E294" s="556" t="s">
        <v>673</v>
      </c>
      <c r="F294" s="556"/>
      <c r="G294" s="556"/>
      <c r="H294" s="556"/>
      <c r="I294" s="556" t="s">
        <v>1064</v>
      </c>
      <c r="J294" s="556"/>
      <c r="K294" s="556"/>
      <c r="L294" s="553">
        <f t="shared" si="54"/>
        <v>25</v>
      </c>
      <c r="M294" s="554"/>
      <c r="N294" s="555"/>
      <c r="O294" s="556" t="s">
        <v>586</v>
      </c>
      <c r="P294" s="556"/>
      <c r="Q294" s="556"/>
      <c r="R294" s="556">
        <f t="shared" si="55"/>
        <v>50</v>
      </c>
      <c r="S294" s="556"/>
      <c r="T294" s="556"/>
      <c r="U294" s="556">
        <v>100</v>
      </c>
      <c r="V294" s="556"/>
      <c r="W294" s="556"/>
      <c r="X294" s="556" t="s">
        <v>930</v>
      </c>
      <c r="Y294" s="556"/>
      <c r="Z294" s="556">
        <f t="shared" si="56"/>
        <v>50</v>
      </c>
      <c r="AA294" s="556"/>
      <c r="AB294" s="556"/>
      <c r="AC294" s="553" t="str">
        <f ca="1">IF(D294="~380В",'Исходник '!$O$2,'Исходник '!$Q$2)</f>
        <v>-
-
-</v>
      </c>
      <c r="AD294" s="555"/>
      <c r="AE294" s="556">
        <f t="shared" si="57"/>
        <v>100</v>
      </c>
      <c r="AF294" s="556"/>
      <c r="AG294" s="556"/>
      <c r="AH294" s="556" t="str">
        <f ca="1">IF(D294="~380В",'Исходник '!$O$1,'Исходник '!$Q$1)</f>
        <v>+
+
+</v>
      </c>
      <c r="AI294" s="556"/>
      <c r="AJ294" s="556">
        <v>0.3</v>
      </c>
      <c r="AK294" s="556"/>
      <c r="AL294" s="556"/>
      <c r="AM294" s="556" t="s">
        <v>649</v>
      </c>
      <c r="AN294" s="556"/>
      <c r="AO294" s="556"/>
      <c r="AP294" s="314">
        <v>25</v>
      </c>
      <c r="AQ294" s="102" t="str">
        <f t="shared" si="58"/>
        <v>раздвинь строчку</v>
      </c>
    </row>
    <row r="295" spans="1:43" ht="51.75" customHeight="1">
      <c r="A295" s="622">
        <f t="shared" si="59"/>
        <v>260</v>
      </c>
      <c r="B295" s="622"/>
      <c r="C295" s="427" t="s">
        <v>595</v>
      </c>
      <c r="D295" s="429" t="s">
        <v>596</v>
      </c>
      <c r="E295" s="556" t="s">
        <v>674</v>
      </c>
      <c r="F295" s="556"/>
      <c r="G295" s="556"/>
      <c r="H295" s="556"/>
      <c r="I295" s="556" t="s">
        <v>1064</v>
      </c>
      <c r="J295" s="556"/>
      <c r="K295" s="556"/>
      <c r="L295" s="553">
        <f t="shared" ref="L295:L314" si="60">AP295</f>
        <v>25</v>
      </c>
      <c r="M295" s="554"/>
      <c r="N295" s="555"/>
      <c r="O295" s="556" t="s">
        <v>586</v>
      </c>
      <c r="P295" s="556"/>
      <c r="Q295" s="556"/>
      <c r="R295" s="556">
        <f t="shared" ref="R295:R314" si="61">U295/2</f>
        <v>50</v>
      </c>
      <c r="S295" s="556"/>
      <c r="T295" s="556"/>
      <c r="U295" s="556">
        <v>100</v>
      </c>
      <c r="V295" s="556"/>
      <c r="W295" s="556"/>
      <c r="X295" s="556" t="s">
        <v>930</v>
      </c>
      <c r="Y295" s="556"/>
      <c r="Z295" s="556">
        <f t="shared" ref="Z295:Z314" si="62">R295</f>
        <v>50</v>
      </c>
      <c r="AA295" s="556"/>
      <c r="AB295" s="556"/>
      <c r="AC295" s="553" t="str">
        <f ca="1">IF(D295="~380В",'Исходник '!$O$2,'Исходник '!$Q$2)</f>
        <v>-
-
-</v>
      </c>
      <c r="AD295" s="555"/>
      <c r="AE295" s="556">
        <f t="shared" ref="AE295:AE314" si="63">U295</f>
        <v>100</v>
      </c>
      <c r="AF295" s="556"/>
      <c r="AG295" s="556"/>
      <c r="AH295" s="556" t="str">
        <f ca="1">IF(D295="~380В",'Исходник '!$O$1,'Исходник '!$Q$1)</f>
        <v>+
+
+</v>
      </c>
      <c r="AI295" s="556"/>
      <c r="AJ295" s="556">
        <v>0.3</v>
      </c>
      <c r="AK295" s="556"/>
      <c r="AL295" s="556"/>
      <c r="AM295" s="556" t="s">
        <v>649</v>
      </c>
      <c r="AN295" s="556"/>
      <c r="AO295" s="556"/>
      <c r="AP295" s="314">
        <v>25</v>
      </c>
      <c r="AQ295" s="102" t="str">
        <f t="shared" ref="AQ295:AQ314" si="64">IF(D295="~380В","раздвинь строчку","-")</f>
        <v>раздвинь строчку</v>
      </c>
    </row>
    <row r="296" spans="1:43" ht="51.75" customHeight="1">
      <c r="A296" s="622">
        <f t="shared" ref="A296:A314" si="65">A295+1</f>
        <v>261</v>
      </c>
      <c r="B296" s="622"/>
      <c r="C296" s="427" t="s">
        <v>595</v>
      </c>
      <c r="D296" s="429" t="s">
        <v>596</v>
      </c>
      <c r="E296" s="556" t="s">
        <v>675</v>
      </c>
      <c r="F296" s="556"/>
      <c r="G296" s="556"/>
      <c r="H296" s="556"/>
      <c r="I296" s="556" t="s">
        <v>1064</v>
      </c>
      <c r="J296" s="556"/>
      <c r="K296" s="556"/>
      <c r="L296" s="553">
        <f t="shared" si="60"/>
        <v>25</v>
      </c>
      <c r="M296" s="554"/>
      <c r="N296" s="555"/>
      <c r="O296" s="556" t="s">
        <v>586</v>
      </c>
      <c r="P296" s="556"/>
      <c r="Q296" s="556"/>
      <c r="R296" s="556">
        <f t="shared" si="61"/>
        <v>50</v>
      </c>
      <c r="S296" s="556"/>
      <c r="T296" s="556"/>
      <c r="U296" s="556">
        <v>100</v>
      </c>
      <c r="V296" s="556"/>
      <c r="W296" s="556"/>
      <c r="X296" s="556" t="s">
        <v>930</v>
      </c>
      <c r="Y296" s="556"/>
      <c r="Z296" s="556">
        <f t="shared" si="62"/>
        <v>50</v>
      </c>
      <c r="AA296" s="556"/>
      <c r="AB296" s="556"/>
      <c r="AC296" s="553" t="str">
        <f ca="1">IF(D296="~380В",'Исходник '!$O$2,'Исходник '!$Q$2)</f>
        <v>-
-
-</v>
      </c>
      <c r="AD296" s="555"/>
      <c r="AE296" s="556">
        <f t="shared" si="63"/>
        <v>100</v>
      </c>
      <c r="AF296" s="556"/>
      <c r="AG296" s="556"/>
      <c r="AH296" s="556" t="str">
        <f ca="1">IF(D296="~380В",'Исходник '!$O$1,'Исходник '!$Q$1)</f>
        <v>+
+
+</v>
      </c>
      <c r="AI296" s="556"/>
      <c r="AJ296" s="556">
        <v>0.3</v>
      </c>
      <c r="AK296" s="556"/>
      <c r="AL296" s="556"/>
      <c r="AM296" s="556" t="s">
        <v>627</v>
      </c>
      <c r="AN296" s="556"/>
      <c r="AO296" s="556"/>
      <c r="AP296" s="314">
        <v>25</v>
      </c>
      <c r="AQ296" s="102" t="str">
        <f t="shared" si="64"/>
        <v>раздвинь строчку</v>
      </c>
    </row>
    <row r="297" spans="1:43" ht="47.25" customHeight="1">
      <c r="A297" s="622">
        <f t="shared" si="65"/>
        <v>262</v>
      </c>
      <c r="B297" s="622"/>
      <c r="C297" s="427" t="s">
        <v>595</v>
      </c>
      <c r="D297" s="429" t="s">
        <v>596</v>
      </c>
      <c r="E297" s="556" t="s">
        <v>676</v>
      </c>
      <c r="F297" s="556"/>
      <c r="G297" s="556"/>
      <c r="H297" s="556"/>
      <c r="I297" s="556" t="s">
        <v>1064</v>
      </c>
      <c r="J297" s="556"/>
      <c r="K297" s="556"/>
      <c r="L297" s="553">
        <f t="shared" si="60"/>
        <v>25</v>
      </c>
      <c r="M297" s="554"/>
      <c r="N297" s="555"/>
      <c r="O297" s="556" t="s">
        <v>586</v>
      </c>
      <c r="P297" s="556"/>
      <c r="Q297" s="556"/>
      <c r="R297" s="556">
        <f t="shared" si="61"/>
        <v>50</v>
      </c>
      <c r="S297" s="556"/>
      <c r="T297" s="556"/>
      <c r="U297" s="556">
        <v>100</v>
      </c>
      <c r="V297" s="556"/>
      <c r="W297" s="556"/>
      <c r="X297" s="556" t="s">
        <v>930</v>
      </c>
      <c r="Y297" s="556"/>
      <c r="Z297" s="556">
        <f t="shared" si="62"/>
        <v>50</v>
      </c>
      <c r="AA297" s="556"/>
      <c r="AB297" s="556"/>
      <c r="AC297" s="553" t="str">
        <f ca="1">IF(D297="~380В",'Исходник '!$O$2,'Исходник '!$Q$2)</f>
        <v>-
-
-</v>
      </c>
      <c r="AD297" s="555"/>
      <c r="AE297" s="556">
        <f t="shared" si="63"/>
        <v>100</v>
      </c>
      <c r="AF297" s="556"/>
      <c r="AG297" s="556"/>
      <c r="AH297" s="556" t="str">
        <f ca="1">IF(D297="~380В",'Исходник '!$O$1,'Исходник '!$Q$1)</f>
        <v>+
+
+</v>
      </c>
      <c r="AI297" s="556"/>
      <c r="AJ297" s="556">
        <v>0.3</v>
      </c>
      <c r="AK297" s="556"/>
      <c r="AL297" s="556"/>
      <c r="AM297" s="556" t="s">
        <v>598</v>
      </c>
      <c r="AN297" s="556"/>
      <c r="AO297" s="556"/>
      <c r="AP297" s="314">
        <v>25</v>
      </c>
      <c r="AQ297" s="102" t="str">
        <f t="shared" si="64"/>
        <v>раздвинь строчку</v>
      </c>
    </row>
    <row r="298" spans="1:43" ht="47.25" customHeight="1">
      <c r="A298" s="622">
        <f t="shared" si="65"/>
        <v>263</v>
      </c>
      <c r="B298" s="622"/>
      <c r="C298" s="427" t="s">
        <v>595</v>
      </c>
      <c r="D298" s="429" t="s">
        <v>596</v>
      </c>
      <c r="E298" s="556" t="s">
        <v>677</v>
      </c>
      <c r="F298" s="556"/>
      <c r="G298" s="556"/>
      <c r="H298" s="556"/>
      <c r="I298" s="556" t="s">
        <v>1064</v>
      </c>
      <c r="J298" s="556"/>
      <c r="K298" s="556"/>
      <c r="L298" s="553">
        <f t="shared" si="60"/>
        <v>25</v>
      </c>
      <c r="M298" s="554"/>
      <c r="N298" s="555"/>
      <c r="O298" s="556" t="s">
        <v>586</v>
      </c>
      <c r="P298" s="556"/>
      <c r="Q298" s="556"/>
      <c r="R298" s="556">
        <f t="shared" si="61"/>
        <v>50</v>
      </c>
      <c r="S298" s="556"/>
      <c r="T298" s="556"/>
      <c r="U298" s="556">
        <v>100</v>
      </c>
      <c r="V298" s="556"/>
      <c r="W298" s="556"/>
      <c r="X298" s="556" t="s">
        <v>930</v>
      </c>
      <c r="Y298" s="556"/>
      <c r="Z298" s="556">
        <f t="shared" si="62"/>
        <v>50</v>
      </c>
      <c r="AA298" s="556"/>
      <c r="AB298" s="556"/>
      <c r="AC298" s="553" t="str">
        <f ca="1">IF(D298="~380В",'Исходник '!$O$2,'Исходник '!$Q$2)</f>
        <v>-
-
-</v>
      </c>
      <c r="AD298" s="555"/>
      <c r="AE298" s="556">
        <f t="shared" si="63"/>
        <v>100</v>
      </c>
      <c r="AF298" s="556"/>
      <c r="AG298" s="556"/>
      <c r="AH298" s="556" t="str">
        <f ca="1">IF(D298="~380В",'Исходник '!$O$1,'Исходник '!$Q$1)</f>
        <v>+
+
+</v>
      </c>
      <c r="AI298" s="556"/>
      <c r="AJ298" s="556">
        <v>0.3</v>
      </c>
      <c r="AK298" s="556"/>
      <c r="AL298" s="556"/>
      <c r="AM298" s="556" t="s">
        <v>600</v>
      </c>
      <c r="AN298" s="556"/>
      <c r="AO298" s="556"/>
      <c r="AP298" s="314">
        <v>25</v>
      </c>
      <c r="AQ298" s="102" t="str">
        <f t="shared" si="64"/>
        <v>раздвинь строчку</v>
      </c>
    </row>
    <row r="299" spans="1:43" ht="51.75" customHeight="1">
      <c r="A299" s="622">
        <f t="shared" si="65"/>
        <v>264</v>
      </c>
      <c r="B299" s="622"/>
      <c r="C299" s="427" t="s">
        <v>595</v>
      </c>
      <c r="D299" s="429" t="s">
        <v>596</v>
      </c>
      <c r="E299" s="556" t="s">
        <v>678</v>
      </c>
      <c r="F299" s="556"/>
      <c r="G299" s="556"/>
      <c r="H299" s="556"/>
      <c r="I299" s="556" t="s">
        <v>1064</v>
      </c>
      <c r="J299" s="556"/>
      <c r="K299" s="556"/>
      <c r="L299" s="553">
        <f t="shared" si="60"/>
        <v>25</v>
      </c>
      <c r="M299" s="554"/>
      <c r="N299" s="555"/>
      <c r="O299" s="556" t="s">
        <v>586</v>
      </c>
      <c r="P299" s="556"/>
      <c r="Q299" s="556"/>
      <c r="R299" s="556">
        <f t="shared" si="61"/>
        <v>50</v>
      </c>
      <c r="S299" s="556"/>
      <c r="T299" s="556"/>
      <c r="U299" s="556">
        <v>100</v>
      </c>
      <c r="V299" s="556"/>
      <c r="W299" s="556"/>
      <c r="X299" s="556" t="s">
        <v>930</v>
      </c>
      <c r="Y299" s="556"/>
      <c r="Z299" s="556">
        <f t="shared" si="62"/>
        <v>50</v>
      </c>
      <c r="AA299" s="556"/>
      <c r="AB299" s="556"/>
      <c r="AC299" s="553" t="str">
        <f ca="1">IF(D299="~380В",'Исходник '!$O$2,'Исходник '!$Q$2)</f>
        <v>-
-
-</v>
      </c>
      <c r="AD299" s="555"/>
      <c r="AE299" s="556">
        <f t="shared" si="63"/>
        <v>100</v>
      </c>
      <c r="AF299" s="556"/>
      <c r="AG299" s="556"/>
      <c r="AH299" s="556" t="str">
        <f ca="1">IF(D299="~380В",'Исходник '!$O$1,'Исходник '!$Q$1)</f>
        <v>+
+
+</v>
      </c>
      <c r="AI299" s="556"/>
      <c r="AJ299" s="556">
        <v>0.3</v>
      </c>
      <c r="AK299" s="556"/>
      <c r="AL299" s="556"/>
      <c r="AM299" s="556" t="s">
        <v>598</v>
      </c>
      <c r="AN299" s="556"/>
      <c r="AO299" s="556"/>
      <c r="AP299" s="314">
        <v>25</v>
      </c>
      <c r="AQ299" s="102" t="str">
        <f t="shared" si="64"/>
        <v>раздвинь строчку</v>
      </c>
    </row>
    <row r="300" spans="1:43" ht="51.75" customHeight="1">
      <c r="A300" s="622">
        <f t="shared" si="65"/>
        <v>265</v>
      </c>
      <c r="B300" s="622"/>
      <c r="C300" s="427" t="s">
        <v>595</v>
      </c>
      <c r="D300" s="429" t="s">
        <v>596</v>
      </c>
      <c r="E300" s="556" t="s">
        <v>679</v>
      </c>
      <c r="F300" s="556"/>
      <c r="G300" s="556"/>
      <c r="H300" s="556"/>
      <c r="I300" s="556" t="s">
        <v>1064</v>
      </c>
      <c r="J300" s="556"/>
      <c r="K300" s="556"/>
      <c r="L300" s="553">
        <f t="shared" si="60"/>
        <v>25</v>
      </c>
      <c r="M300" s="554"/>
      <c r="N300" s="555"/>
      <c r="O300" s="556" t="s">
        <v>586</v>
      </c>
      <c r="P300" s="556"/>
      <c r="Q300" s="556"/>
      <c r="R300" s="556">
        <f t="shared" si="61"/>
        <v>50</v>
      </c>
      <c r="S300" s="556"/>
      <c r="T300" s="556"/>
      <c r="U300" s="556">
        <v>100</v>
      </c>
      <c r="V300" s="556"/>
      <c r="W300" s="556"/>
      <c r="X300" s="556" t="s">
        <v>930</v>
      </c>
      <c r="Y300" s="556"/>
      <c r="Z300" s="556">
        <f t="shared" si="62"/>
        <v>50</v>
      </c>
      <c r="AA300" s="556"/>
      <c r="AB300" s="556"/>
      <c r="AC300" s="553" t="str">
        <f ca="1">IF(D300="~380В",'Исходник '!$O$2,'Исходник '!$Q$2)</f>
        <v>-
-
-</v>
      </c>
      <c r="AD300" s="555"/>
      <c r="AE300" s="556">
        <f t="shared" si="63"/>
        <v>100</v>
      </c>
      <c r="AF300" s="556"/>
      <c r="AG300" s="556"/>
      <c r="AH300" s="556" t="str">
        <f ca="1">IF(D300="~380В",'Исходник '!$O$1,'Исходник '!$Q$1)</f>
        <v>+
+
+</v>
      </c>
      <c r="AI300" s="556"/>
      <c r="AJ300" s="556">
        <v>0.3</v>
      </c>
      <c r="AK300" s="556"/>
      <c r="AL300" s="556"/>
      <c r="AM300" s="556" t="s">
        <v>627</v>
      </c>
      <c r="AN300" s="556"/>
      <c r="AO300" s="556"/>
      <c r="AP300" s="314">
        <v>25</v>
      </c>
      <c r="AQ300" s="102" t="str">
        <f t="shared" si="64"/>
        <v>раздвинь строчку</v>
      </c>
    </row>
    <row r="301" spans="1:43" ht="51.75" customHeight="1">
      <c r="A301" s="622">
        <f t="shared" si="65"/>
        <v>266</v>
      </c>
      <c r="B301" s="622"/>
      <c r="C301" s="427" t="s">
        <v>595</v>
      </c>
      <c r="D301" s="429" t="s">
        <v>596</v>
      </c>
      <c r="E301" s="556" t="s">
        <v>680</v>
      </c>
      <c r="F301" s="556"/>
      <c r="G301" s="556"/>
      <c r="H301" s="556"/>
      <c r="I301" s="556" t="s">
        <v>1064</v>
      </c>
      <c r="J301" s="556"/>
      <c r="K301" s="556"/>
      <c r="L301" s="553">
        <f t="shared" si="60"/>
        <v>25</v>
      </c>
      <c r="M301" s="554"/>
      <c r="N301" s="555"/>
      <c r="O301" s="556" t="s">
        <v>586</v>
      </c>
      <c r="P301" s="556"/>
      <c r="Q301" s="556"/>
      <c r="R301" s="556">
        <f t="shared" si="61"/>
        <v>50</v>
      </c>
      <c r="S301" s="556"/>
      <c r="T301" s="556"/>
      <c r="U301" s="556">
        <v>100</v>
      </c>
      <c r="V301" s="556"/>
      <c r="W301" s="556"/>
      <c r="X301" s="556" t="s">
        <v>930</v>
      </c>
      <c r="Y301" s="556"/>
      <c r="Z301" s="556">
        <f t="shared" si="62"/>
        <v>50</v>
      </c>
      <c r="AA301" s="556"/>
      <c r="AB301" s="556"/>
      <c r="AC301" s="553" t="str">
        <f ca="1">IF(D301="~380В",'Исходник '!$O$2,'Исходник '!$Q$2)</f>
        <v>-
-
-</v>
      </c>
      <c r="AD301" s="555"/>
      <c r="AE301" s="556">
        <f t="shared" si="63"/>
        <v>100</v>
      </c>
      <c r="AF301" s="556"/>
      <c r="AG301" s="556"/>
      <c r="AH301" s="556" t="str">
        <f ca="1">IF(D301="~380В",'Исходник '!$O$1,'Исходник '!$Q$1)</f>
        <v>+
+
+</v>
      </c>
      <c r="AI301" s="556"/>
      <c r="AJ301" s="556">
        <v>0.3</v>
      </c>
      <c r="AK301" s="556"/>
      <c r="AL301" s="556"/>
      <c r="AM301" s="556" t="s">
        <v>600</v>
      </c>
      <c r="AN301" s="556"/>
      <c r="AO301" s="556"/>
      <c r="AP301" s="314">
        <v>25</v>
      </c>
      <c r="AQ301" s="102" t="str">
        <f t="shared" si="64"/>
        <v>раздвинь строчку</v>
      </c>
    </row>
    <row r="302" spans="1:43" ht="51.75" customHeight="1">
      <c r="A302" s="622">
        <f t="shared" si="65"/>
        <v>267</v>
      </c>
      <c r="B302" s="622"/>
      <c r="C302" s="427" t="s">
        <v>595</v>
      </c>
      <c r="D302" s="429" t="s">
        <v>596</v>
      </c>
      <c r="E302" s="556" t="s">
        <v>681</v>
      </c>
      <c r="F302" s="556"/>
      <c r="G302" s="556"/>
      <c r="H302" s="556"/>
      <c r="I302" s="556" t="s">
        <v>1064</v>
      </c>
      <c r="J302" s="556"/>
      <c r="K302" s="556"/>
      <c r="L302" s="553">
        <f t="shared" si="60"/>
        <v>25</v>
      </c>
      <c r="M302" s="554"/>
      <c r="N302" s="555"/>
      <c r="O302" s="556" t="s">
        <v>586</v>
      </c>
      <c r="P302" s="556"/>
      <c r="Q302" s="556"/>
      <c r="R302" s="556">
        <f t="shared" si="61"/>
        <v>50</v>
      </c>
      <c r="S302" s="556"/>
      <c r="T302" s="556"/>
      <c r="U302" s="556">
        <v>100</v>
      </c>
      <c r="V302" s="556"/>
      <c r="W302" s="556"/>
      <c r="X302" s="556" t="s">
        <v>930</v>
      </c>
      <c r="Y302" s="556"/>
      <c r="Z302" s="556">
        <f t="shared" si="62"/>
        <v>50</v>
      </c>
      <c r="AA302" s="556"/>
      <c r="AB302" s="556"/>
      <c r="AC302" s="553" t="str">
        <f ca="1">IF(D302="~380В",'Исходник '!$O$2,'Исходник '!$Q$2)</f>
        <v>-
-
-</v>
      </c>
      <c r="AD302" s="555"/>
      <c r="AE302" s="556">
        <f t="shared" si="63"/>
        <v>100</v>
      </c>
      <c r="AF302" s="556"/>
      <c r="AG302" s="556"/>
      <c r="AH302" s="556" t="str">
        <f ca="1">IF(D302="~380В",'Исходник '!$O$1,'Исходник '!$Q$1)</f>
        <v>+
+
+</v>
      </c>
      <c r="AI302" s="556"/>
      <c r="AJ302" s="556">
        <v>0.3</v>
      </c>
      <c r="AK302" s="556"/>
      <c r="AL302" s="556"/>
      <c r="AM302" s="556" t="s">
        <v>649</v>
      </c>
      <c r="AN302" s="556"/>
      <c r="AO302" s="556"/>
      <c r="AP302" s="314">
        <v>25</v>
      </c>
      <c r="AQ302" s="102" t="str">
        <f t="shared" si="64"/>
        <v>раздвинь строчку</v>
      </c>
    </row>
    <row r="303" spans="1:43" ht="51.75" customHeight="1">
      <c r="A303" s="622">
        <f t="shared" si="65"/>
        <v>268</v>
      </c>
      <c r="B303" s="622"/>
      <c r="C303" s="427" t="s">
        <v>595</v>
      </c>
      <c r="D303" s="429" t="s">
        <v>596</v>
      </c>
      <c r="E303" s="556" t="s">
        <v>682</v>
      </c>
      <c r="F303" s="556"/>
      <c r="G303" s="556"/>
      <c r="H303" s="556"/>
      <c r="I303" s="556" t="s">
        <v>1064</v>
      </c>
      <c r="J303" s="556"/>
      <c r="K303" s="556"/>
      <c r="L303" s="553">
        <f t="shared" si="60"/>
        <v>25</v>
      </c>
      <c r="M303" s="554"/>
      <c r="N303" s="555"/>
      <c r="O303" s="556" t="s">
        <v>586</v>
      </c>
      <c r="P303" s="556"/>
      <c r="Q303" s="556"/>
      <c r="R303" s="556">
        <f t="shared" si="61"/>
        <v>50</v>
      </c>
      <c r="S303" s="556"/>
      <c r="T303" s="556"/>
      <c r="U303" s="556">
        <v>100</v>
      </c>
      <c r="V303" s="556"/>
      <c r="W303" s="556"/>
      <c r="X303" s="556" t="s">
        <v>930</v>
      </c>
      <c r="Y303" s="556"/>
      <c r="Z303" s="556">
        <f t="shared" si="62"/>
        <v>50</v>
      </c>
      <c r="AA303" s="556"/>
      <c r="AB303" s="556"/>
      <c r="AC303" s="553" t="str">
        <f ca="1">IF(D303="~380В",'Исходник '!$O$2,'Исходник '!$Q$2)</f>
        <v>-
-
-</v>
      </c>
      <c r="AD303" s="555"/>
      <c r="AE303" s="556">
        <f t="shared" si="63"/>
        <v>100</v>
      </c>
      <c r="AF303" s="556"/>
      <c r="AG303" s="556"/>
      <c r="AH303" s="556" t="str">
        <f ca="1">IF(D303="~380В",'Исходник '!$O$1,'Исходник '!$Q$1)</f>
        <v>+
+
+</v>
      </c>
      <c r="AI303" s="556"/>
      <c r="AJ303" s="556">
        <v>0.3</v>
      </c>
      <c r="AK303" s="556"/>
      <c r="AL303" s="556"/>
      <c r="AM303" s="556" t="s">
        <v>649</v>
      </c>
      <c r="AN303" s="556"/>
      <c r="AO303" s="556"/>
      <c r="AP303" s="314">
        <v>25</v>
      </c>
      <c r="AQ303" s="102" t="str">
        <f t="shared" si="64"/>
        <v>раздвинь строчку</v>
      </c>
    </row>
    <row r="304" spans="1:43" ht="51.75" customHeight="1">
      <c r="A304" s="622">
        <f t="shared" si="65"/>
        <v>269</v>
      </c>
      <c r="B304" s="622"/>
      <c r="C304" s="427" t="s">
        <v>595</v>
      </c>
      <c r="D304" s="429" t="s">
        <v>596</v>
      </c>
      <c r="E304" s="556" t="s">
        <v>683</v>
      </c>
      <c r="F304" s="556"/>
      <c r="G304" s="556"/>
      <c r="H304" s="556"/>
      <c r="I304" s="556" t="s">
        <v>1064</v>
      </c>
      <c r="J304" s="556"/>
      <c r="K304" s="556"/>
      <c r="L304" s="553">
        <f t="shared" si="60"/>
        <v>25</v>
      </c>
      <c r="M304" s="554"/>
      <c r="N304" s="555"/>
      <c r="O304" s="556" t="s">
        <v>586</v>
      </c>
      <c r="P304" s="556"/>
      <c r="Q304" s="556"/>
      <c r="R304" s="556">
        <f t="shared" si="61"/>
        <v>50</v>
      </c>
      <c r="S304" s="556"/>
      <c r="T304" s="556"/>
      <c r="U304" s="556">
        <v>100</v>
      </c>
      <c r="V304" s="556"/>
      <c r="W304" s="556"/>
      <c r="X304" s="556" t="s">
        <v>930</v>
      </c>
      <c r="Y304" s="556"/>
      <c r="Z304" s="556">
        <f t="shared" si="62"/>
        <v>50</v>
      </c>
      <c r="AA304" s="556"/>
      <c r="AB304" s="556"/>
      <c r="AC304" s="553" t="str">
        <f ca="1">IF(D304="~380В",'Исходник '!$O$2,'Исходник '!$Q$2)</f>
        <v>-
-
-</v>
      </c>
      <c r="AD304" s="555"/>
      <c r="AE304" s="556">
        <f t="shared" si="63"/>
        <v>100</v>
      </c>
      <c r="AF304" s="556"/>
      <c r="AG304" s="556"/>
      <c r="AH304" s="556" t="str">
        <f ca="1">IF(D304="~380В",'Исходник '!$O$1,'Исходник '!$Q$1)</f>
        <v>+
+
+</v>
      </c>
      <c r="AI304" s="556"/>
      <c r="AJ304" s="556">
        <v>0.3</v>
      </c>
      <c r="AK304" s="556"/>
      <c r="AL304" s="556"/>
      <c r="AM304" s="556" t="s">
        <v>627</v>
      </c>
      <c r="AN304" s="556"/>
      <c r="AO304" s="556"/>
      <c r="AP304" s="314">
        <v>25</v>
      </c>
      <c r="AQ304" s="102" t="str">
        <f t="shared" si="64"/>
        <v>раздвинь строчку</v>
      </c>
    </row>
    <row r="305" spans="1:43" ht="51.75" customHeight="1">
      <c r="A305" s="622">
        <f t="shared" si="65"/>
        <v>270</v>
      </c>
      <c r="B305" s="622"/>
      <c r="C305" s="427" t="s">
        <v>595</v>
      </c>
      <c r="D305" s="429" t="s">
        <v>596</v>
      </c>
      <c r="E305" s="556" t="s">
        <v>684</v>
      </c>
      <c r="F305" s="556"/>
      <c r="G305" s="556"/>
      <c r="H305" s="556"/>
      <c r="I305" s="556" t="s">
        <v>1064</v>
      </c>
      <c r="J305" s="556"/>
      <c r="K305" s="556"/>
      <c r="L305" s="553">
        <f t="shared" si="60"/>
        <v>25</v>
      </c>
      <c r="M305" s="554"/>
      <c r="N305" s="555"/>
      <c r="O305" s="556" t="s">
        <v>586</v>
      </c>
      <c r="P305" s="556"/>
      <c r="Q305" s="556"/>
      <c r="R305" s="556">
        <f t="shared" si="61"/>
        <v>50</v>
      </c>
      <c r="S305" s="556"/>
      <c r="T305" s="556"/>
      <c r="U305" s="556">
        <v>100</v>
      </c>
      <c r="V305" s="556"/>
      <c r="W305" s="556"/>
      <c r="X305" s="556" t="s">
        <v>930</v>
      </c>
      <c r="Y305" s="556"/>
      <c r="Z305" s="556">
        <f t="shared" si="62"/>
        <v>50</v>
      </c>
      <c r="AA305" s="556"/>
      <c r="AB305" s="556"/>
      <c r="AC305" s="553" t="str">
        <f ca="1">IF(D305="~380В",'Исходник '!$O$2,'Исходник '!$Q$2)</f>
        <v>-
-
-</v>
      </c>
      <c r="AD305" s="555"/>
      <c r="AE305" s="556">
        <f t="shared" si="63"/>
        <v>100</v>
      </c>
      <c r="AF305" s="556"/>
      <c r="AG305" s="556"/>
      <c r="AH305" s="556" t="str">
        <f ca="1">IF(D305="~380В",'Исходник '!$O$1,'Исходник '!$Q$1)</f>
        <v>+
+
+</v>
      </c>
      <c r="AI305" s="556"/>
      <c r="AJ305" s="556">
        <v>0.3</v>
      </c>
      <c r="AK305" s="556"/>
      <c r="AL305" s="556"/>
      <c r="AM305" s="556" t="s">
        <v>649</v>
      </c>
      <c r="AN305" s="556"/>
      <c r="AO305" s="556"/>
      <c r="AP305" s="314">
        <v>25</v>
      </c>
      <c r="AQ305" s="102" t="str">
        <f t="shared" si="64"/>
        <v>раздвинь строчку</v>
      </c>
    </row>
    <row r="306" spans="1:43" ht="51.75" customHeight="1">
      <c r="A306" s="622">
        <f t="shared" si="65"/>
        <v>271</v>
      </c>
      <c r="B306" s="622"/>
      <c r="C306" s="427" t="s">
        <v>595</v>
      </c>
      <c r="D306" s="429" t="s">
        <v>596</v>
      </c>
      <c r="E306" s="556" t="s">
        <v>685</v>
      </c>
      <c r="F306" s="556"/>
      <c r="G306" s="556"/>
      <c r="H306" s="556"/>
      <c r="I306" s="556" t="s">
        <v>1064</v>
      </c>
      <c r="J306" s="556"/>
      <c r="K306" s="556"/>
      <c r="L306" s="553">
        <f t="shared" si="60"/>
        <v>25</v>
      </c>
      <c r="M306" s="554"/>
      <c r="N306" s="555"/>
      <c r="O306" s="556" t="s">
        <v>586</v>
      </c>
      <c r="P306" s="556"/>
      <c r="Q306" s="556"/>
      <c r="R306" s="556">
        <f t="shared" si="61"/>
        <v>50</v>
      </c>
      <c r="S306" s="556"/>
      <c r="T306" s="556"/>
      <c r="U306" s="556">
        <v>100</v>
      </c>
      <c r="V306" s="556"/>
      <c r="W306" s="556"/>
      <c r="X306" s="556" t="s">
        <v>930</v>
      </c>
      <c r="Y306" s="556"/>
      <c r="Z306" s="556">
        <f t="shared" si="62"/>
        <v>50</v>
      </c>
      <c r="AA306" s="556"/>
      <c r="AB306" s="556"/>
      <c r="AC306" s="553" t="str">
        <f ca="1">IF(D306="~380В",'Исходник '!$O$2,'Исходник '!$Q$2)</f>
        <v>-
-
-</v>
      </c>
      <c r="AD306" s="555"/>
      <c r="AE306" s="556">
        <f t="shared" si="63"/>
        <v>100</v>
      </c>
      <c r="AF306" s="556"/>
      <c r="AG306" s="556"/>
      <c r="AH306" s="556" t="str">
        <f ca="1">IF(D306="~380В",'Исходник '!$O$1,'Исходник '!$Q$1)</f>
        <v>+
+
+</v>
      </c>
      <c r="AI306" s="556"/>
      <c r="AJ306" s="556">
        <v>0.3</v>
      </c>
      <c r="AK306" s="556"/>
      <c r="AL306" s="556"/>
      <c r="AM306" s="556" t="s">
        <v>600</v>
      </c>
      <c r="AN306" s="556"/>
      <c r="AO306" s="556"/>
      <c r="AP306" s="314">
        <v>25</v>
      </c>
      <c r="AQ306" s="102" t="str">
        <f t="shared" si="64"/>
        <v>раздвинь строчку</v>
      </c>
    </row>
    <row r="307" spans="1:43" ht="47.25" customHeight="1">
      <c r="A307" s="622">
        <f t="shared" si="65"/>
        <v>272</v>
      </c>
      <c r="B307" s="622"/>
      <c r="C307" s="427" t="s">
        <v>595</v>
      </c>
      <c r="D307" s="429" t="s">
        <v>596</v>
      </c>
      <c r="E307" s="556" t="s">
        <v>686</v>
      </c>
      <c r="F307" s="556"/>
      <c r="G307" s="556"/>
      <c r="H307" s="556"/>
      <c r="I307" s="556" t="s">
        <v>1064</v>
      </c>
      <c r="J307" s="556"/>
      <c r="K307" s="556"/>
      <c r="L307" s="553">
        <f t="shared" si="60"/>
        <v>25</v>
      </c>
      <c r="M307" s="554"/>
      <c r="N307" s="555"/>
      <c r="O307" s="556" t="s">
        <v>586</v>
      </c>
      <c r="P307" s="556"/>
      <c r="Q307" s="556"/>
      <c r="R307" s="556">
        <f t="shared" si="61"/>
        <v>50</v>
      </c>
      <c r="S307" s="556"/>
      <c r="T307" s="556"/>
      <c r="U307" s="556">
        <v>100</v>
      </c>
      <c r="V307" s="556"/>
      <c r="W307" s="556"/>
      <c r="X307" s="556" t="s">
        <v>930</v>
      </c>
      <c r="Y307" s="556"/>
      <c r="Z307" s="556">
        <f t="shared" si="62"/>
        <v>50</v>
      </c>
      <c r="AA307" s="556"/>
      <c r="AB307" s="556"/>
      <c r="AC307" s="553" t="str">
        <f ca="1">IF(D307="~380В",'Исходник '!$O$2,'Исходник '!$Q$2)</f>
        <v>-
-
-</v>
      </c>
      <c r="AD307" s="555"/>
      <c r="AE307" s="556">
        <f t="shared" si="63"/>
        <v>100</v>
      </c>
      <c r="AF307" s="556"/>
      <c r="AG307" s="556"/>
      <c r="AH307" s="556" t="str">
        <f ca="1">IF(D307="~380В",'Исходник '!$O$1,'Исходник '!$Q$1)</f>
        <v>+
+
+</v>
      </c>
      <c r="AI307" s="556"/>
      <c r="AJ307" s="556">
        <v>0.3</v>
      </c>
      <c r="AK307" s="556"/>
      <c r="AL307" s="556"/>
      <c r="AM307" s="556" t="s">
        <v>627</v>
      </c>
      <c r="AN307" s="556"/>
      <c r="AO307" s="556"/>
      <c r="AP307" s="314">
        <v>25</v>
      </c>
      <c r="AQ307" s="102" t="str">
        <f t="shared" si="64"/>
        <v>раздвинь строчку</v>
      </c>
    </row>
    <row r="308" spans="1:43" ht="46.5" customHeight="1">
      <c r="A308" s="622">
        <f t="shared" si="65"/>
        <v>273</v>
      </c>
      <c r="B308" s="622"/>
      <c r="C308" s="427" t="s">
        <v>595</v>
      </c>
      <c r="D308" s="429" t="s">
        <v>596</v>
      </c>
      <c r="E308" s="556" t="s">
        <v>687</v>
      </c>
      <c r="F308" s="556"/>
      <c r="G308" s="556"/>
      <c r="H308" s="556"/>
      <c r="I308" s="556" t="s">
        <v>1064</v>
      </c>
      <c r="J308" s="556"/>
      <c r="K308" s="556"/>
      <c r="L308" s="553">
        <f t="shared" si="60"/>
        <v>25</v>
      </c>
      <c r="M308" s="554"/>
      <c r="N308" s="555"/>
      <c r="O308" s="556" t="s">
        <v>586</v>
      </c>
      <c r="P308" s="556"/>
      <c r="Q308" s="556"/>
      <c r="R308" s="556">
        <f t="shared" si="61"/>
        <v>50</v>
      </c>
      <c r="S308" s="556"/>
      <c r="T308" s="556"/>
      <c r="U308" s="556">
        <v>100</v>
      </c>
      <c r="V308" s="556"/>
      <c r="W308" s="556"/>
      <c r="X308" s="556" t="s">
        <v>930</v>
      </c>
      <c r="Y308" s="556"/>
      <c r="Z308" s="556">
        <f t="shared" si="62"/>
        <v>50</v>
      </c>
      <c r="AA308" s="556"/>
      <c r="AB308" s="556"/>
      <c r="AC308" s="553" t="str">
        <f ca="1">IF(D308="~380В",'Исходник '!$O$2,'Исходник '!$Q$2)</f>
        <v>-
-
-</v>
      </c>
      <c r="AD308" s="555"/>
      <c r="AE308" s="556">
        <f t="shared" si="63"/>
        <v>100</v>
      </c>
      <c r="AF308" s="556"/>
      <c r="AG308" s="556"/>
      <c r="AH308" s="556" t="str">
        <f ca="1">IF(D308="~380В",'Исходник '!$O$1,'Исходник '!$Q$1)</f>
        <v>+
+
+</v>
      </c>
      <c r="AI308" s="556"/>
      <c r="AJ308" s="556">
        <v>0.3</v>
      </c>
      <c r="AK308" s="556"/>
      <c r="AL308" s="556"/>
      <c r="AM308" s="556" t="s">
        <v>649</v>
      </c>
      <c r="AN308" s="556"/>
      <c r="AO308" s="556"/>
      <c r="AP308" s="314">
        <v>25</v>
      </c>
      <c r="AQ308" s="102" t="str">
        <f t="shared" si="64"/>
        <v>раздвинь строчку</v>
      </c>
    </row>
    <row r="309" spans="1:43" ht="51.75" customHeight="1">
      <c r="A309" s="622">
        <f t="shared" si="65"/>
        <v>274</v>
      </c>
      <c r="B309" s="622"/>
      <c r="C309" s="427" t="s">
        <v>595</v>
      </c>
      <c r="D309" s="429" t="s">
        <v>596</v>
      </c>
      <c r="E309" s="556" t="s">
        <v>688</v>
      </c>
      <c r="F309" s="556"/>
      <c r="G309" s="556"/>
      <c r="H309" s="556"/>
      <c r="I309" s="556" t="s">
        <v>1064</v>
      </c>
      <c r="J309" s="556"/>
      <c r="K309" s="556"/>
      <c r="L309" s="553">
        <f t="shared" si="60"/>
        <v>25</v>
      </c>
      <c r="M309" s="554"/>
      <c r="N309" s="555"/>
      <c r="O309" s="556" t="s">
        <v>586</v>
      </c>
      <c r="P309" s="556"/>
      <c r="Q309" s="556"/>
      <c r="R309" s="556">
        <f t="shared" si="61"/>
        <v>50</v>
      </c>
      <c r="S309" s="556"/>
      <c r="T309" s="556"/>
      <c r="U309" s="556">
        <v>100</v>
      </c>
      <c r="V309" s="556"/>
      <c r="W309" s="556"/>
      <c r="X309" s="556" t="s">
        <v>930</v>
      </c>
      <c r="Y309" s="556"/>
      <c r="Z309" s="556">
        <f t="shared" si="62"/>
        <v>50</v>
      </c>
      <c r="AA309" s="556"/>
      <c r="AB309" s="556"/>
      <c r="AC309" s="553" t="str">
        <f ca="1">IF(D309="~380В",'Исходник '!$O$2,'Исходник '!$Q$2)</f>
        <v>-
-
-</v>
      </c>
      <c r="AD309" s="555"/>
      <c r="AE309" s="556">
        <f t="shared" si="63"/>
        <v>100</v>
      </c>
      <c r="AF309" s="556"/>
      <c r="AG309" s="556"/>
      <c r="AH309" s="556" t="str">
        <f ca="1">IF(D309="~380В",'Исходник '!$O$1,'Исходник '!$Q$1)</f>
        <v>+
+
+</v>
      </c>
      <c r="AI309" s="556"/>
      <c r="AJ309" s="556">
        <v>0.3</v>
      </c>
      <c r="AK309" s="556"/>
      <c r="AL309" s="556"/>
      <c r="AM309" s="556" t="s">
        <v>600</v>
      </c>
      <c r="AN309" s="556"/>
      <c r="AO309" s="556"/>
      <c r="AP309" s="314">
        <v>25</v>
      </c>
      <c r="AQ309" s="102" t="str">
        <f t="shared" si="64"/>
        <v>раздвинь строчку</v>
      </c>
    </row>
    <row r="310" spans="1:43" ht="51.75" customHeight="1">
      <c r="A310" s="622">
        <f t="shared" si="65"/>
        <v>275</v>
      </c>
      <c r="B310" s="622"/>
      <c r="C310" s="427" t="s">
        <v>595</v>
      </c>
      <c r="D310" s="429" t="s">
        <v>596</v>
      </c>
      <c r="E310" s="556" t="s">
        <v>689</v>
      </c>
      <c r="F310" s="556"/>
      <c r="G310" s="556"/>
      <c r="H310" s="556"/>
      <c r="I310" s="556" t="s">
        <v>1064</v>
      </c>
      <c r="J310" s="556"/>
      <c r="K310" s="556"/>
      <c r="L310" s="553">
        <f t="shared" si="60"/>
        <v>25</v>
      </c>
      <c r="M310" s="554"/>
      <c r="N310" s="555"/>
      <c r="O310" s="556" t="s">
        <v>586</v>
      </c>
      <c r="P310" s="556"/>
      <c r="Q310" s="556"/>
      <c r="R310" s="556">
        <f t="shared" si="61"/>
        <v>50</v>
      </c>
      <c r="S310" s="556"/>
      <c r="T310" s="556"/>
      <c r="U310" s="556">
        <v>100</v>
      </c>
      <c r="V310" s="556"/>
      <c r="W310" s="556"/>
      <c r="X310" s="556" t="s">
        <v>930</v>
      </c>
      <c r="Y310" s="556"/>
      <c r="Z310" s="556">
        <f t="shared" si="62"/>
        <v>50</v>
      </c>
      <c r="AA310" s="556"/>
      <c r="AB310" s="556"/>
      <c r="AC310" s="553" t="str">
        <f ca="1">IF(D310="~380В",'Исходник '!$O$2,'Исходник '!$Q$2)</f>
        <v>-
-
-</v>
      </c>
      <c r="AD310" s="555"/>
      <c r="AE310" s="556">
        <f t="shared" si="63"/>
        <v>100</v>
      </c>
      <c r="AF310" s="556"/>
      <c r="AG310" s="556"/>
      <c r="AH310" s="556" t="str">
        <f ca="1">IF(D310="~380В",'Исходник '!$O$1,'Исходник '!$Q$1)</f>
        <v>+
+
+</v>
      </c>
      <c r="AI310" s="556"/>
      <c r="AJ310" s="556">
        <v>0.3</v>
      </c>
      <c r="AK310" s="556"/>
      <c r="AL310" s="556"/>
      <c r="AM310" s="556" t="s">
        <v>649</v>
      </c>
      <c r="AN310" s="556"/>
      <c r="AO310" s="556"/>
      <c r="AP310" s="314">
        <v>25</v>
      </c>
      <c r="AQ310" s="102" t="str">
        <f t="shared" si="64"/>
        <v>раздвинь строчку</v>
      </c>
    </row>
    <row r="311" spans="1:43" ht="51.75" customHeight="1">
      <c r="A311" s="622">
        <f t="shared" si="65"/>
        <v>276</v>
      </c>
      <c r="B311" s="622"/>
      <c r="C311" s="427" t="s">
        <v>595</v>
      </c>
      <c r="D311" s="429" t="s">
        <v>596</v>
      </c>
      <c r="E311" s="556" t="s">
        <v>690</v>
      </c>
      <c r="F311" s="556"/>
      <c r="G311" s="556"/>
      <c r="H311" s="556"/>
      <c r="I311" s="556" t="s">
        <v>1064</v>
      </c>
      <c r="J311" s="556"/>
      <c r="K311" s="556"/>
      <c r="L311" s="553">
        <f t="shared" si="60"/>
        <v>25</v>
      </c>
      <c r="M311" s="554"/>
      <c r="N311" s="555"/>
      <c r="O311" s="556" t="s">
        <v>586</v>
      </c>
      <c r="P311" s="556"/>
      <c r="Q311" s="556"/>
      <c r="R311" s="556">
        <f t="shared" si="61"/>
        <v>50</v>
      </c>
      <c r="S311" s="556"/>
      <c r="T311" s="556"/>
      <c r="U311" s="556">
        <v>100</v>
      </c>
      <c r="V311" s="556"/>
      <c r="W311" s="556"/>
      <c r="X311" s="556" t="s">
        <v>930</v>
      </c>
      <c r="Y311" s="556"/>
      <c r="Z311" s="556">
        <f t="shared" si="62"/>
        <v>50</v>
      </c>
      <c r="AA311" s="556"/>
      <c r="AB311" s="556"/>
      <c r="AC311" s="553" t="str">
        <f ca="1">IF(D311="~380В",'Исходник '!$O$2,'Исходник '!$Q$2)</f>
        <v>-
-
-</v>
      </c>
      <c r="AD311" s="555"/>
      <c r="AE311" s="556">
        <f t="shared" si="63"/>
        <v>100</v>
      </c>
      <c r="AF311" s="556"/>
      <c r="AG311" s="556"/>
      <c r="AH311" s="556" t="str">
        <f ca="1">IF(D311="~380В",'Исходник '!$O$1,'Исходник '!$Q$1)</f>
        <v>+
+
+</v>
      </c>
      <c r="AI311" s="556"/>
      <c r="AJ311" s="556">
        <v>0.3</v>
      </c>
      <c r="AK311" s="556"/>
      <c r="AL311" s="556"/>
      <c r="AM311" s="556" t="s">
        <v>627</v>
      </c>
      <c r="AN311" s="556"/>
      <c r="AO311" s="556"/>
      <c r="AP311" s="314">
        <v>25</v>
      </c>
      <c r="AQ311" s="102" t="str">
        <f t="shared" si="64"/>
        <v>раздвинь строчку</v>
      </c>
    </row>
    <row r="312" spans="1:43" ht="51.75" customHeight="1">
      <c r="A312" s="622">
        <f t="shared" si="65"/>
        <v>277</v>
      </c>
      <c r="B312" s="622"/>
      <c r="C312" s="427" t="s">
        <v>595</v>
      </c>
      <c r="D312" s="429" t="s">
        <v>596</v>
      </c>
      <c r="E312" s="556" t="s">
        <v>691</v>
      </c>
      <c r="F312" s="556"/>
      <c r="G312" s="556"/>
      <c r="H312" s="556"/>
      <c r="I312" s="556" t="s">
        <v>1064</v>
      </c>
      <c r="J312" s="556"/>
      <c r="K312" s="556"/>
      <c r="L312" s="553">
        <f t="shared" si="60"/>
        <v>25</v>
      </c>
      <c r="M312" s="554"/>
      <c r="N312" s="555"/>
      <c r="O312" s="556" t="s">
        <v>586</v>
      </c>
      <c r="P312" s="556"/>
      <c r="Q312" s="556"/>
      <c r="R312" s="556">
        <f t="shared" si="61"/>
        <v>50</v>
      </c>
      <c r="S312" s="556"/>
      <c r="T312" s="556"/>
      <c r="U312" s="556">
        <v>100</v>
      </c>
      <c r="V312" s="556"/>
      <c r="W312" s="556"/>
      <c r="X312" s="556" t="s">
        <v>930</v>
      </c>
      <c r="Y312" s="556"/>
      <c r="Z312" s="556">
        <f t="shared" si="62"/>
        <v>50</v>
      </c>
      <c r="AA312" s="556"/>
      <c r="AB312" s="556"/>
      <c r="AC312" s="553" t="str">
        <f ca="1">IF(D312="~380В",'Исходник '!$O$2,'Исходник '!$Q$2)</f>
        <v>-
-
-</v>
      </c>
      <c r="AD312" s="555"/>
      <c r="AE312" s="556">
        <f t="shared" si="63"/>
        <v>100</v>
      </c>
      <c r="AF312" s="556"/>
      <c r="AG312" s="556"/>
      <c r="AH312" s="556" t="str">
        <f ca="1">IF(D312="~380В",'Исходник '!$O$1,'Исходник '!$Q$1)</f>
        <v>+
+
+</v>
      </c>
      <c r="AI312" s="556"/>
      <c r="AJ312" s="556">
        <v>0.3</v>
      </c>
      <c r="AK312" s="556"/>
      <c r="AL312" s="556"/>
      <c r="AM312" s="556" t="s">
        <v>598</v>
      </c>
      <c r="AN312" s="556"/>
      <c r="AO312" s="556"/>
      <c r="AP312" s="314">
        <v>25</v>
      </c>
      <c r="AQ312" s="102" t="str">
        <f t="shared" si="64"/>
        <v>раздвинь строчку</v>
      </c>
    </row>
    <row r="313" spans="1:43" ht="51.75" customHeight="1">
      <c r="A313" s="622">
        <f t="shared" si="65"/>
        <v>278</v>
      </c>
      <c r="B313" s="622"/>
      <c r="C313" s="427" t="s">
        <v>595</v>
      </c>
      <c r="D313" s="429" t="s">
        <v>596</v>
      </c>
      <c r="E313" s="556" t="s">
        <v>692</v>
      </c>
      <c r="F313" s="556"/>
      <c r="G313" s="556"/>
      <c r="H313" s="556"/>
      <c r="I313" s="556" t="s">
        <v>1064</v>
      </c>
      <c r="J313" s="556"/>
      <c r="K313" s="556"/>
      <c r="L313" s="553">
        <f t="shared" si="60"/>
        <v>25</v>
      </c>
      <c r="M313" s="554"/>
      <c r="N313" s="555"/>
      <c r="O313" s="556" t="s">
        <v>586</v>
      </c>
      <c r="P313" s="556"/>
      <c r="Q313" s="556"/>
      <c r="R313" s="556">
        <f t="shared" si="61"/>
        <v>50</v>
      </c>
      <c r="S313" s="556"/>
      <c r="T313" s="556"/>
      <c r="U313" s="556">
        <v>100</v>
      </c>
      <c r="V313" s="556"/>
      <c r="W313" s="556"/>
      <c r="X313" s="556" t="s">
        <v>930</v>
      </c>
      <c r="Y313" s="556"/>
      <c r="Z313" s="556">
        <f t="shared" si="62"/>
        <v>50</v>
      </c>
      <c r="AA313" s="556"/>
      <c r="AB313" s="556"/>
      <c r="AC313" s="553" t="str">
        <f ca="1">IF(D313="~380В",'Исходник '!$O$2,'Исходник '!$Q$2)</f>
        <v>-
-
-</v>
      </c>
      <c r="AD313" s="555"/>
      <c r="AE313" s="556">
        <f t="shared" si="63"/>
        <v>100</v>
      </c>
      <c r="AF313" s="556"/>
      <c r="AG313" s="556"/>
      <c r="AH313" s="556" t="str">
        <f ca="1">IF(D313="~380В",'Исходник '!$O$1,'Исходник '!$Q$1)</f>
        <v>+
+
+</v>
      </c>
      <c r="AI313" s="556"/>
      <c r="AJ313" s="556">
        <v>0.3</v>
      </c>
      <c r="AK313" s="556"/>
      <c r="AL313" s="556"/>
      <c r="AM313" s="556" t="s">
        <v>600</v>
      </c>
      <c r="AN313" s="556"/>
      <c r="AO313" s="556"/>
      <c r="AP313" s="314">
        <v>25</v>
      </c>
      <c r="AQ313" s="102" t="str">
        <f t="shared" si="64"/>
        <v>раздвинь строчку</v>
      </c>
    </row>
    <row r="314" spans="1:43" ht="46.5" customHeight="1">
      <c r="A314" s="622">
        <f t="shared" si="65"/>
        <v>279</v>
      </c>
      <c r="B314" s="622"/>
      <c r="C314" s="427" t="s">
        <v>595</v>
      </c>
      <c r="D314" s="429" t="s">
        <v>596</v>
      </c>
      <c r="E314" s="556" t="s">
        <v>693</v>
      </c>
      <c r="F314" s="556"/>
      <c r="G314" s="556"/>
      <c r="H314" s="556"/>
      <c r="I314" s="556" t="s">
        <v>1064</v>
      </c>
      <c r="J314" s="556"/>
      <c r="K314" s="556"/>
      <c r="L314" s="553">
        <f t="shared" si="60"/>
        <v>25</v>
      </c>
      <c r="M314" s="554"/>
      <c r="N314" s="555"/>
      <c r="O314" s="556" t="s">
        <v>586</v>
      </c>
      <c r="P314" s="556"/>
      <c r="Q314" s="556"/>
      <c r="R314" s="556">
        <f t="shared" si="61"/>
        <v>50</v>
      </c>
      <c r="S314" s="556"/>
      <c r="T314" s="556"/>
      <c r="U314" s="556">
        <v>100</v>
      </c>
      <c r="V314" s="556"/>
      <c r="W314" s="556"/>
      <c r="X314" s="556" t="s">
        <v>930</v>
      </c>
      <c r="Y314" s="556"/>
      <c r="Z314" s="556">
        <f t="shared" si="62"/>
        <v>50</v>
      </c>
      <c r="AA314" s="556"/>
      <c r="AB314" s="556"/>
      <c r="AC314" s="553" t="str">
        <f ca="1">IF(D314="~380В",'Исходник '!$O$2,'Исходник '!$Q$2)</f>
        <v>-
-
-</v>
      </c>
      <c r="AD314" s="555"/>
      <c r="AE314" s="556">
        <f t="shared" si="63"/>
        <v>100</v>
      </c>
      <c r="AF314" s="556"/>
      <c r="AG314" s="556"/>
      <c r="AH314" s="556" t="str">
        <f ca="1">IF(D314="~380В",'Исходник '!$O$1,'Исходник '!$Q$1)</f>
        <v>+
+
+</v>
      </c>
      <c r="AI314" s="556"/>
      <c r="AJ314" s="556">
        <v>0.3</v>
      </c>
      <c r="AK314" s="556"/>
      <c r="AL314" s="556"/>
      <c r="AM314" s="556" t="s">
        <v>598</v>
      </c>
      <c r="AN314" s="556"/>
      <c r="AO314" s="556"/>
      <c r="AP314" s="314">
        <v>25</v>
      </c>
      <c r="AQ314" s="102" t="str">
        <f t="shared" si="64"/>
        <v>раздвинь строчку</v>
      </c>
    </row>
    <row r="315" spans="1:43" ht="20.25" customHeight="1">
      <c r="A315" s="510" t="s">
        <v>158</v>
      </c>
      <c r="B315" s="510"/>
      <c r="C315" s="510"/>
      <c r="D315" s="510"/>
      <c r="E315" s="510"/>
      <c r="F315" s="510"/>
      <c r="G315" s="510"/>
      <c r="H315" s="510"/>
      <c r="I315" s="510"/>
      <c r="J315" s="510"/>
      <c r="K315" s="510"/>
      <c r="L315" s="510"/>
      <c r="M315" s="510"/>
      <c r="N315" s="510"/>
      <c r="O315" s="510"/>
      <c r="P315" s="510"/>
      <c r="Q315" s="510"/>
      <c r="R315" s="510"/>
      <c r="S315" s="510"/>
      <c r="T315" s="510"/>
      <c r="U315" s="510"/>
      <c r="V315" s="510"/>
      <c r="W315" s="510"/>
      <c r="X315" s="510"/>
      <c r="Y315" s="510"/>
      <c r="Z315" s="510"/>
      <c r="AA315" s="510"/>
      <c r="AB315" s="510"/>
    </row>
    <row r="316" spans="1:43" s="96" customFormat="1" ht="39" customHeight="1">
      <c r="A316" s="683" t="s">
        <v>1017</v>
      </c>
      <c r="B316" s="683" t="s">
        <v>1018</v>
      </c>
      <c r="C316" s="683"/>
      <c r="D316" s="683"/>
      <c r="E316" s="683"/>
      <c r="F316" s="683"/>
      <c r="G316" s="683"/>
      <c r="H316" s="683" t="s">
        <v>1019</v>
      </c>
      <c r="I316" s="683"/>
      <c r="J316" s="683"/>
      <c r="K316" s="683"/>
      <c r="L316" s="683" t="s">
        <v>1021</v>
      </c>
      <c r="M316" s="683"/>
      <c r="N316" s="683"/>
      <c r="O316" s="683"/>
      <c r="P316" s="683"/>
      <c r="Q316" s="683"/>
      <c r="R316" s="683"/>
      <c r="S316" s="683"/>
      <c r="T316" s="683" t="s">
        <v>1022</v>
      </c>
      <c r="U316" s="683"/>
      <c r="V316" s="683"/>
      <c r="W316" s="683"/>
      <c r="X316" s="683"/>
      <c r="Y316" s="683"/>
      <c r="Z316" s="683"/>
      <c r="AA316" s="683"/>
      <c r="AB316" s="683" t="s">
        <v>1023</v>
      </c>
      <c r="AC316" s="683"/>
      <c r="AD316" s="683"/>
      <c r="AE316" s="683"/>
      <c r="AF316" s="683"/>
      <c r="AG316" s="683" t="s">
        <v>198</v>
      </c>
      <c r="AH316" s="683"/>
      <c r="AI316" s="683"/>
      <c r="AJ316" s="683"/>
      <c r="AK316" s="683"/>
      <c r="AL316" s="683"/>
      <c r="AM316" s="683"/>
      <c r="AN316" s="683"/>
      <c r="AO316" s="683"/>
      <c r="AP316"/>
    </row>
    <row r="317" spans="1:43" s="96" customFormat="1" ht="32.25" customHeight="1">
      <c r="A317" s="683"/>
      <c r="B317" s="683"/>
      <c r="C317" s="683"/>
      <c r="D317" s="683"/>
      <c r="E317" s="683"/>
      <c r="F317" s="683"/>
      <c r="G317" s="683"/>
      <c r="H317" s="683"/>
      <c r="I317" s="683"/>
      <c r="J317" s="683"/>
      <c r="K317" s="683"/>
      <c r="L317" s="683" t="s">
        <v>1025</v>
      </c>
      <c r="M317" s="683"/>
      <c r="N317" s="683"/>
      <c r="O317" s="683"/>
      <c r="P317" s="683" t="s">
        <v>1026</v>
      </c>
      <c r="Q317" s="683"/>
      <c r="R317" s="683"/>
      <c r="S317" s="683"/>
      <c r="T317" s="683" t="s">
        <v>1027</v>
      </c>
      <c r="U317" s="683"/>
      <c r="V317" s="683"/>
      <c r="W317" s="683"/>
      <c r="X317" s="683" t="s">
        <v>1028</v>
      </c>
      <c r="Y317" s="683"/>
      <c r="Z317" s="683"/>
      <c r="AA317" s="683"/>
      <c r="AB317" s="683"/>
      <c r="AC317" s="683"/>
      <c r="AD317" s="683"/>
      <c r="AE317" s="683"/>
      <c r="AF317" s="683"/>
      <c r="AG317" s="683"/>
      <c r="AH317" s="683"/>
      <c r="AI317" s="683"/>
      <c r="AJ317" s="683"/>
      <c r="AK317" s="683"/>
      <c r="AL317" s="683"/>
      <c r="AM317" s="683"/>
      <c r="AN317" s="683"/>
      <c r="AO317" s="683"/>
      <c r="AP317"/>
    </row>
    <row r="318" spans="1:43" s="96" customFormat="1" ht="41.25" customHeight="1">
      <c r="A318" s="53">
        <v>1</v>
      </c>
      <c r="B318" s="683" t="str">
        <f ca="1">'Исходник '!B56</f>
        <v>MPI-520</v>
      </c>
      <c r="C318" s="683"/>
      <c r="D318" s="683"/>
      <c r="E318" s="683"/>
      <c r="F318" s="683"/>
      <c r="G318" s="683"/>
      <c r="H318" s="683">
        <f ca="1">'Исходник '!C56</f>
        <v>723895</v>
      </c>
      <c r="I318" s="683"/>
      <c r="J318" s="683"/>
      <c r="K318" s="683"/>
      <c r="L318" s="683" t="str">
        <f ca="1">'Исходник '!F59</f>
        <v>0,1…1000 Ма(0,1мА)
0-300мс(1мс)</v>
      </c>
      <c r="M318" s="683"/>
      <c r="N318" s="683"/>
      <c r="O318" s="683"/>
      <c r="P318" s="683" t="str">
        <f ca="1">'Исходник '!H59</f>
        <v>± 5% I∆n
± (2% tА+2 е.м.р.)</v>
      </c>
      <c r="Q318" s="683"/>
      <c r="R318" s="683"/>
      <c r="S318" s="683"/>
      <c r="T318" s="771">
        <f ca="1">'Исходник '!J56</f>
        <v>43885</v>
      </c>
      <c r="U318" s="771"/>
      <c r="V318" s="771"/>
      <c r="W318" s="771"/>
      <c r="X318" s="771">
        <f ca="1">'Исходник '!L56</f>
        <v>44251</v>
      </c>
      <c r="Y318" s="771"/>
      <c r="Z318" s="771"/>
      <c r="AA318" s="771"/>
      <c r="AB318" s="683" t="str">
        <f ca="1">'Исходник '!N56</f>
        <v>№80</v>
      </c>
      <c r="AC318" s="683"/>
      <c r="AD318" s="683"/>
      <c r="AE318" s="683"/>
      <c r="AF318" s="683"/>
      <c r="AG318" s="683" t="str">
        <f ca="1">'Исходник '!P56</f>
        <v>ООО НПК "АВИАПРИБОР"</v>
      </c>
      <c r="AH318" s="683"/>
      <c r="AI318" s="683"/>
      <c r="AJ318" s="683"/>
      <c r="AK318" s="683"/>
      <c r="AL318" s="683"/>
      <c r="AM318" s="683"/>
      <c r="AN318" s="683"/>
      <c r="AO318" s="683"/>
      <c r="AP318"/>
    </row>
    <row r="319" spans="1:43" s="96" customFormat="1" ht="37.5" customHeight="1">
      <c r="A319" s="53">
        <v>2</v>
      </c>
      <c r="B319" s="683" t="str">
        <f ca="1">'Исходник '!B61</f>
        <v>ИВТМ-7</v>
      </c>
      <c r="C319" s="683"/>
      <c r="D319" s="683"/>
      <c r="E319" s="683"/>
      <c r="F319" s="683"/>
      <c r="G319" s="683"/>
      <c r="H319" s="683">
        <f ca="1">'Исходник '!C61</f>
        <v>20084</v>
      </c>
      <c r="I319" s="683"/>
      <c r="J319" s="683"/>
      <c r="K319" s="683"/>
      <c r="L319" s="683" t="str">
        <f ca="1">'Исходник '!F61</f>
        <v>0-99 %
-20 +60 0С</v>
      </c>
      <c r="M319" s="683"/>
      <c r="N319" s="683"/>
      <c r="O319" s="683"/>
      <c r="P319" s="683" t="str">
        <f ca="1">'Исходник '!H61</f>
        <v>± 2%
± 0,2 0С</v>
      </c>
      <c r="Q319" s="683"/>
      <c r="R319" s="683"/>
      <c r="S319" s="683"/>
      <c r="T319" s="771">
        <f ca="1">'Исходник '!J61</f>
        <v>43885</v>
      </c>
      <c r="U319" s="771"/>
      <c r="V319" s="771"/>
      <c r="W319" s="771"/>
      <c r="X319" s="771">
        <f ca="1">'Исходник '!L61</f>
        <v>44251</v>
      </c>
      <c r="Y319" s="771"/>
      <c r="Z319" s="771"/>
      <c r="AA319" s="771"/>
      <c r="AB319" s="683" t="str">
        <f ca="1">'Исходник '!N61</f>
        <v>№78</v>
      </c>
      <c r="AC319" s="683"/>
      <c r="AD319" s="683"/>
      <c r="AE319" s="683"/>
      <c r="AF319" s="683"/>
      <c r="AG319" s="683" t="str">
        <f ca="1">'Исходник '!P61</f>
        <v>ООО НПК "АВИАПРИБОР"</v>
      </c>
      <c r="AH319" s="683"/>
      <c r="AI319" s="683"/>
      <c r="AJ319" s="683"/>
      <c r="AK319" s="683"/>
      <c r="AL319" s="683"/>
      <c r="AM319" s="683"/>
      <c r="AN319" s="683"/>
      <c r="AO319" s="683"/>
      <c r="AP319"/>
    </row>
    <row r="320" spans="1:43" s="96" customFormat="1" ht="38.25" customHeight="1">
      <c r="A320" s="53">
        <v>3</v>
      </c>
      <c r="B320" s="683" t="str">
        <f ca="1">'Исходник '!B62</f>
        <v>Барометр М 67</v>
      </c>
      <c r="C320" s="683"/>
      <c r="D320" s="683"/>
      <c r="E320" s="683"/>
      <c r="F320" s="683"/>
      <c r="G320" s="683"/>
      <c r="H320" s="683">
        <f ca="1">'Исходник '!C62</f>
        <v>74</v>
      </c>
      <c r="I320" s="683"/>
      <c r="J320" s="683"/>
      <c r="K320" s="683"/>
      <c r="L320" s="683" t="str">
        <f ca="1">'Исходник '!F62</f>
        <v>610-790
 мм.рт.ст</v>
      </c>
      <c r="M320" s="683"/>
      <c r="N320" s="683"/>
      <c r="O320" s="683"/>
      <c r="P320" s="683" t="str">
        <f ca="1">'Исходник '!H62</f>
        <v>± 0,8 мм.рт.ст.</v>
      </c>
      <c r="Q320" s="683"/>
      <c r="R320" s="683"/>
      <c r="S320" s="683"/>
      <c r="T320" s="771">
        <f ca="1">'Исходник '!J62</f>
        <v>43885</v>
      </c>
      <c r="U320" s="771"/>
      <c r="V320" s="771"/>
      <c r="W320" s="771"/>
      <c r="X320" s="771">
        <f ca="1">'Исходник '!L62</f>
        <v>44251</v>
      </c>
      <c r="Y320" s="771"/>
      <c r="Z320" s="771"/>
      <c r="AA320" s="771"/>
      <c r="AB320" s="683" t="str">
        <f ca="1">'Исходник '!N62</f>
        <v>№77</v>
      </c>
      <c r="AC320" s="683"/>
      <c r="AD320" s="683"/>
      <c r="AE320" s="683"/>
      <c r="AF320" s="683"/>
      <c r="AG320" s="683" t="str">
        <f ca="1">'Исходник '!P62</f>
        <v>ООО НПК "АВИАПРИБОР"</v>
      </c>
      <c r="AH320" s="683"/>
      <c r="AI320" s="683"/>
      <c r="AJ320" s="683"/>
      <c r="AK320" s="683"/>
      <c r="AL320" s="683"/>
      <c r="AM320" s="683"/>
      <c r="AN320" s="683"/>
      <c r="AO320" s="683"/>
      <c r="AP320"/>
    </row>
    <row r="321" spans="1:43" s="196" customFormat="1" ht="22.5" customHeight="1">
      <c r="A321" s="9" t="s">
        <v>564</v>
      </c>
      <c r="B321"/>
      <c r="C321"/>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258"/>
      <c r="AN321" s="258"/>
      <c r="AO321" s="258"/>
      <c r="AP321"/>
    </row>
    <row r="322" spans="1:43" s="196" customFormat="1" ht="20.25" customHeight="1">
      <c r="A322" s="9" t="s">
        <v>694</v>
      </c>
      <c r="B322"/>
      <c r="C322"/>
      <c r="D322" s="772"/>
      <c r="E322" s="662"/>
      <c r="F322" s="662"/>
      <c r="G322" s="662"/>
      <c r="H322" s="662"/>
      <c r="I322" s="662"/>
      <c r="J322" s="662"/>
      <c r="K322" s="662"/>
      <c r="L322" s="662"/>
      <c r="M322" s="662"/>
      <c r="N322" s="662"/>
      <c r="O322" s="662"/>
      <c r="P322" s="662"/>
      <c r="Q322" s="662"/>
      <c r="R322" s="662"/>
      <c r="S322" s="662"/>
      <c r="T322" s="662"/>
      <c r="U322" s="662"/>
      <c r="V322" s="662"/>
      <c r="W322" s="662"/>
      <c r="X322" s="662"/>
      <c r="Y322" s="662"/>
      <c r="Z322" s="662"/>
      <c r="AA322" s="662"/>
      <c r="AB322" s="662"/>
      <c r="AC322" s="662"/>
      <c r="AD322" s="662"/>
      <c r="AE322" s="662"/>
      <c r="AF322" s="662"/>
      <c r="AG322" s="662"/>
      <c r="AH322" s="662"/>
      <c r="AI322" s="662"/>
      <c r="AJ322" s="662"/>
      <c r="AK322" s="662"/>
      <c r="AL322" s="662"/>
      <c r="AM322" s="662"/>
      <c r="AN322" s="662"/>
      <c r="AO322" s="662"/>
      <c r="AP322"/>
    </row>
    <row r="323" spans="1:43" s="95" customFormat="1" ht="40.5" customHeight="1">
      <c r="A323" s="60" t="s">
        <v>1292</v>
      </c>
      <c r="B323" s="52"/>
      <c r="C323" s="52"/>
      <c r="D323" s="773" t="s">
        <v>695</v>
      </c>
      <c r="E323" s="773"/>
      <c r="F323" s="773"/>
      <c r="G323" s="773"/>
      <c r="H323" s="773"/>
      <c r="I323" s="773"/>
      <c r="J323" s="773"/>
      <c r="K323" s="773"/>
      <c r="L323" s="773"/>
      <c r="M323" s="773"/>
      <c r="N323" s="773"/>
      <c r="O323" s="773"/>
      <c r="P323" s="773"/>
      <c r="Q323" s="773"/>
      <c r="R323" s="773"/>
      <c r="S323" s="773"/>
      <c r="T323" s="773"/>
      <c r="U323" s="773"/>
      <c r="V323" s="773"/>
      <c r="W323" s="773"/>
      <c r="X323" s="773"/>
      <c r="Y323" s="773"/>
      <c r="Z323" s="773"/>
      <c r="AA323" s="773"/>
      <c r="AB323" s="773"/>
      <c r="AC323" s="773"/>
      <c r="AD323" s="773"/>
      <c r="AE323" s="773"/>
      <c r="AF323" s="773"/>
      <c r="AG323" s="773"/>
      <c r="AH323" s="773"/>
      <c r="AI323" s="773"/>
      <c r="AJ323" s="773"/>
      <c r="AK323" s="773"/>
      <c r="AL323" s="773"/>
      <c r="AM323" s="773"/>
      <c r="AN323" s="773"/>
      <c r="AO323" s="773"/>
      <c r="AP323" s="52"/>
    </row>
    <row r="324" spans="1:43" s="96" customFormat="1" ht="31.5" customHeight="1">
      <c r="A324" s="7"/>
      <c r="B324"/>
      <c r="C324" s="688" t="s">
        <v>1293</v>
      </c>
      <c r="D324" s="688"/>
      <c r="E324" s="688"/>
      <c r="F324" s="688"/>
      <c r="G324" s="688"/>
      <c r="H324" s="688"/>
      <c r="I324" s="688"/>
      <c r="J324" s="688"/>
      <c r="K324"/>
      <c r="L324"/>
      <c r="M324" s="642" t="s">
        <v>1251</v>
      </c>
      <c r="N324" s="642"/>
      <c r="O324" s="642"/>
      <c r="P324" s="642"/>
      <c r="Q324" s="642"/>
      <c r="R324" s="642"/>
      <c r="S324" s="642"/>
      <c r="T324"/>
      <c r="U324"/>
      <c r="V324" s="655"/>
      <c r="W324" s="655"/>
      <c r="X324" s="655"/>
      <c r="Y324" s="655"/>
      <c r="Z324" s="655"/>
      <c r="AA324" s="655"/>
      <c r="AB324"/>
      <c r="AC324"/>
      <c r="AD324" s="642" t="str">
        <f ca="1">'Исходник '!B12</f>
        <v>Кокшаров С.В.</v>
      </c>
      <c r="AE324" s="642"/>
      <c r="AF324" s="642"/>
      <c r="AG324" s="642"/>
      <c r="AH324" s="642"/>
      <c r="AI324" s="642"/>
      <c r="AJ324" s="642"/>
      <c r="AK324" s="642"/>
      <c r="AL324" s="642"/>
      <c r="AM324"/>
      <c r="AN324"/>
      <c r="AO324"/>
      <c r="AP324"/>
    </row>
    <row r="325" spans="1:43" s="96" customFormat="1">
      <c r="A325" s="103"/>
      <c r="B325"/>
      <c r="C325"/>
      <c r="D325"/>
      <c r="E325"/>
      <c r="F325"/>
      <c r="G325"/>
      <c r="H325"/>
      <c r="I325"/>
      <c r="J325"/>
      <c r="K325"/>
      <c r="L325"/>
      <c r="M325" s="644" t="s">
        <v>1253</v>
      </c>
      <c r="N325" s="644"/>
      <c r="O325" s="644"/>
      <c r="P325" s="644"/>
      <c r="Q325" s="644"/>
      <c r="R325" s="644"/>
      <c r="S325" s="644"/>
      <c r="T325"/>
      <c r="U325"/>
      <c r="V325" s="644" t="s">
        <v>1130</v>
      </c>
      <c r="W325" s="644"/>
      <c r="X325" s="644"/>
      <c r="Y325" s="644"/>
      <c r="Z325" s="644"/>
      <c r="AA325" s="644"/>
      <c r="AB325"/>
      <c r="AC325"/>
      <c r="AD325" s="616" t="s">
        <v>1294</v>
      </c>
      <c r="AE325" s="616"/>
      <c r="AF325" s="616"/>
      <c r="AG325" s="616"/>
      <c r="AH325" s="616"/>
      <c r="AI325" s="616"/>
      <c r="AJ325" s="616"/>
      <c r="AK325" s="616"/>
      <c r="AL325" s="616"/>
      <c r="AM325"/>
      <c r="AN325"/>
      <c r="AO325"/>
      <c r="AP325"/>
    </row>
    <row r="326" spans="1:43" s="96" customFormat="1" ht="28.5" customHeight="1">
      <c r="A326" s="20"/>
      <c r="B326"/>
      <c r="C326"/>
      <c r="D326"/>
      <c r="E326" s="54"/>
      <c r="F326" s="54"/>
      <c r="G326" s="54"/>
      <c r="H326" s="54"/>
      <c r="I326" s="54"/>
      <c r="J326" s="54"/>
      <c r="K326" s="54"/>
      <c r="L326" s="54"/>
      <c r="M326" s="642" t="s">
        <v>1295</v>
      </c>
      <c r="N326" s="642"/>
      <c r="O326" s="642"/>
      <c r="P326" s="642"/>
      <c r="Q326" s="642"/>
      <c r="R326" s="642"/>
      <c r="S326" s="642"/>
      <c r="T326"/>
      <c r="U326"/>
      <c r="V326" s="655"/>
      <c r="W326" s="655"/>
      <c r="X326" s="655"/>
      <c r="Y326" s="655"/>
      <c r="Z326" s="655"/>
      <c r="AA326" s="655"/>
      <c r="AB326"/>
      <c r="AC326"/>
      <c r="AD326" s="642" t="str">
        <f ca="1">'Исходник '!B13</f>
        <v>Тимонин Р.В.</v>
      </c>
      <c r="AE326" s="642"/>
      <c r="AF326" s="642"/>
      <c r="AG326" s="642"/>
      <c r="AH326" s="642"/>
      <c r="AI326" s="642"/>
      <c r="AJ326" s="642"/>
      <c r="AK326" s="642"/>
      <c r="AL326" s="642"/>
      <c r="AM326"/>
      <c r="AN326"/>
      <c r="AO326"/>
      <c r="AP326"/>
    </row>
    <row r="327" spans="1:43" s="96" customFormat="1" ht="15" customHeight="1">
      <c r="A327" s="21"/>
      <c r="B327"/>
      <c r="C327"/>
      <c r="D327"/>
      <c r="E327" s="55"/>
      <c r="F327" s="55"/>
      <c r="G327" s="55"/>
      <c r="H327" s="55"/>
      <c r="I327" s="55"/>
      <c r="J327" s="55"/>
      <c r="K327" s="55"/>
      <c r="L327"/>
      <c r="M327" s="644" t="s">
        <v>1253</v>
      </c>
      <c r="N327" s="644"/>
      <c r="O327" s="644"/>
      <c r="P327" s="644"/>
      <c r="Q327" s="644"/>
      <c r="R327" s="644"/>
      <c r="S327" s="644"/>
      <c r="T327"/>
      <c r="U327"/>
      <c r="V327" s="644" t="s">
        <v>1130</v>
      </c>
      <c r="W327" s="644"/>
      <c r="X327" s="644"/>
      <c r="Y327" s="644"/>
      <c r="Z327" s="644"/>
      <c r="AA327" s="644"/>
      <c r="AB327"/>
      <c r="AC327"/>
      <c r="AD327" s="616" t="s">
        <v>1294</v>
      </c>
      <c r="AE327" s="616"/>
      <c r="AF327" s="616"/>
      <c r="AG327" s="616"/>
      <c r="AH327" s="616"/>
      <c r="AI327" s="616"/>
      <c r="AJ327" s="616"/>
      <c r="AK327" s="616"/>
      <c r="AL327" s="616"/>
      <c r="AM327"/>
      <c r="AN327"/>
      <c r="AO327"/>
      <c r="AP327"/>
    </row>
    <row r="328" spans="1:43" s="96" customFormat="1" ht="27" customHeight="1">
      <c r="A328" s="55"/>
      <c r="B328" s="55"/>
      <c r="C328" s="688" t="s">
        <v>1296</v>
      </c>
      <c r="D328" s="688"/>
      <c r="E328" s="688"/>
      <c r="F328" s="688"/>
      <c r="G328" s="688"/>
      <c r="H328" s="688"/>
      <c r="I328" s="688"/>
      <c r="J328" s="688"/>
      <c r="K328" s="55"/>
      <c r="L328"/>
      <c r="M328" s="642" t="s">
        <v>1251</v>
      </c>
      <c r="N328" s="642"/>
      <c r="O328" s="642"/>
      <c r="P328" s="642"/>
      <c r="Q328" s="642"/>
      <c r="R328" s="642"/>
      <c r="S328" s="642"/>
      <c r="T328"/>
      <c r="U328"/>
      <c r="V328" s="655"/>
      <c r="W328" s="655"/>
      <c r="X328" s="655"/>
      <c r="Y328" s="655"/>
      <c r="Z328" s="655"/>
      <c r="AA328" s="655"/>
      <c r="AB328"/>
      <c r="AC328"/>
      <c r="AD328" s="642" t="str">
        <f ca="1">'Исходник '!B12</f>
        <v>Кокшаров С.В.</v>
      </c>
      <c r="AE328" s="642"/>
      <c r="AF328" s="642"/>
      <c r="AG328" s="642"/>
      <c r="AH328" s="642"/>
      <c r="AI328" s="642"/>
      <c r="AJ328" s="642"/>
      <c r="AK328" s="642"/>
      <c r="AL328" s="642"/>
      <c r="AM328"/>
      <c r="AN328"/>
      <c r="AO328"/>
      <c r="AP328"/>
    </row>
    <row r="329" spans="1:43" s="96" customFormat="1" ht="14.25" customHeight="1">
      <c r="A329" s="20"/>
      <c r="B329"/>
      <c r="C329"/>
      <c r="D329"/>
      <c r="E329" s="54"/>
      <c r="F329" s="54"/>
      <c r="G329" s="54"/>
      <c r="H329" s="54"/>
      <c r="I329" s="54"/>
      <c r="J329" s="54"/>
      <c r="K329" s="54"/>
      <c r="L329"/>
      <c r="M329" s="644" t="s">
        <v>1253</v>
      </c>
      <c r="N329" s="644"/>
      <c r="O329" s="644"/>
      <c r="P329" s="644"/>
      <c r="Q329" s="644"/>
      <c r="R329" s="644"/>
      <c r="S329" s="644"/>
      <c r="T329"/>
      <c r="U329"/>
      <c r="V329" s="644" t="s">
        <v>1130</v>
      </c>
      <c r="W329" s="644"/>
      <c r="X329" s="644"/>
      <c r="Y329" s="644"/>
      <c r="Z329" s="644"/>
      <c r="AA329" s="644"/>
      <c r="AB329"/>
      <c r="AC329"/>
      <c r="AD329" s="616" t="s">
        <v>1294</v>
      </c>
      <c r="AE329" s="616"/>
      <c r="AF329" s="616"/>
      <c r="AG329" s="616"/>
      <c r="AH329" s="616"/>
      <c r="AI329" s="616"/>
      <c r="AJ329" s="616"/>
      <c r="AK329" s="616"/>
      <c r="AL329" s="616"/>
      <c r="AM329"/>
      <c r="AN329"/>
      <c r="AO329"/>
      <c r="AP329"/>
    </row>
    <row r="330" spans="1:43" s="24" customFormat="1" ht="11.25">
      <c r="A330" s="689" t="s">
        <v>1297</v>
      </c>
      <c r="B330" s="689"/>
      <c r="C330" s="689"/>
      <c r="D330" s="689"/>
      <c r="E330" s="689"/>
      <c r="F330" s="689"/>
      <c r="G330" s="689"/>
      <c r="H330" s="689"/>
      <c r="I330" s="689"/>
      <c r="J330" s="689"/>
      <c r="K330" s="689"/>
      <c r="L330" s="689"/>
      <c r="M330" s="689"/>
      <c r="N330" s="689"/>
      <c r="O330" s="689"/>
      <c r="P330" s="689"/>
      <c r="Q330" s="689"/>
      <c r="R330" s="689"/>
      <c r="S330" s="689"/>
      <c r="T330" s="689"/>
      <c r="U330" s="689"/>
      <c r="V330" s="689"/>
      <c r="W330" s="689"/>
      <c r="X330" s="689"/>
      <c r="Y330" s="689"/>
      <c r="Z330" s="689"/>
      <c r="AA330" s="689"/>
      <c r="AB330" s="689"/>
      <c r="AC330" s="689"/>
      <c r="AD330" s="689"/>
      <c r="AE330" s="689"/>
      <c r="AF330" s="689"/>
      <c r="AG330" s="689"/>
      <c r="AH330" s="689"/>
      <c r="AI330" s="689"/>
      <c r="AJ330" s="689"/>
      <c r="AK330" s="689"/>
      <c r="AL330" s="689"/>
      <c r="AM330" s="689"/>
      <c r="AN330" s="689"/>
      <c r="AO330" s="689"/>
      <c r="AQ330" s="104"/>
    </row>
    <row r="331" spans="1:43" s="24" customFormat="1" ht="11.25">
      <c r="A331" s="689" t="s">
        <v>1298</v>
      </c>
      <c r="B331" s="689"/>
      <c r="C331" s="689"/>
      <c r="D331" s="689"/>
      <c r="E331" s="689"/>
      <c r="F331" s="689"/>
      <c r="G331" s="689"/>
      <c r="H331" s="689"/>
      <c r="I331" s="689"/>
      <c r="J331" s="689"/>
      <c r="K331" s="689"/>
      <c r="L331" s="689"/>
      <c r="M331" s="689"/>
      <c r="N331" s="689"/>
      <c r="O331" s="689"/>
      <c r="P331" s="689"/>
      <c r="Q331" s="689"/>
      <c r="R331" s="689"/>
      <c r="S331" s="689"/>
      <c r="T331" s="689"/>
      <c r="U331" s="689"/>
      <c r="V331" s="689"/>
      <c r="W331" s="689"/>
      <c r="X331" s="689"/>
      <c r="Y331" s="689"/>
      <c r="Z331" s="689"/>
      <c r="AA331" s="689"/>
      <c r="AB331" s="689"/>
      <c r="AC331" s="689"/>
      <c r="AD331" s="689"/>
      <c r="AE331" s="689"/>
      <c r="AF331" s="689"/>
      <c r="AG331" s="689"/>
      <c r="AH331" s="689"/>
      <c r="AI331" s="689"/>
      <c r="AJ331" s="689"/>
      <c r="AK331" s="689"/>
      <c r="AL331" s="689"/>
      <c r="AM331" s="689"/>
      <c r="AN331" s="689"/>
      <c r="AO331" s="689"/>
      <c r="AQ331" s="104"/>
    </row>
    <row r="332" spans="1:43" ht="15.75">
      <c r="A332" s="5"/>
    </row>
    <row r="336" spans="1:43" ht="24.75" customHeight="1"/>
  </sheetData>
  <mergeCells count="4012">
    <mergeCell ref="M329:S329"/>
    <mergeCell ref="V329:AA329"/>
    <mergeCell ref="AD329:AL329"/>
    <mergeCell ref="A330:AO330"/>
    <mergeCell ref="A331:AO331"/>
    <mergeCell ref="D322:AO322"/>
    <mergeCell ref="D323:AO323"/>
    <mergeCell ref="C324:J324"/>
    <mergeCell ref="M324:S324"/>
    <mergeCell ref="V324:AA324"/>
    <mergeCell ref="AD324:AL324"/>
    <mergeCell ref="M325:S325"/>
    <mergeCell ref="V325:AA325"/>
    <mergeCell ref="AD325:AL325"/>
    <mergeCell ref="C328:J328"/>
    <mergeCell ref="M328:S328"/>
    <mergeCell ref="V328:AA328"/>
    <mergeCell ref="AD328:AL328"/>
    <mergeCell ref="M326:S326"/>
    <mergeCell ref="V326:AA326"/>
    <mergeCell ref="AD326:AL326"/>
    <mergeCell ref="M327:S327"/>
    <mergeCell ref="V327:AA327"/>
    <mergeCell ref="AD327:AL327"/>
    <mergeCell ref="T318:W318"/>
    <mergeCell ref="X318:AA318"/>
    <mergeCell ref="AB318:AF318"/>
    <mergeCell ref="AG318:AO318"/>
    <mergeCell ref="B318:G318"/>
    <mergeCell ref="H318:K318"/>
    <mergeCell ref="L318:O318"/>
    <mergeCell ref="P318:S318"/>
    <mergeCell ref="T319:W319"/>
    <mergeCell ref="X319:AA319"/>
    <mergeCell ref="AB319:AF319"/>
    <mergeCell ref="AG319:AO319"/>
    <mergeCell ref="B319:G319"/>
    <mergeCell ref="H319:K319"/>
    <mergeCell ref="L319:O319"/>
    <mergeCell ref="P319:S319"/>
    <mergeCell ref="T320:W320"/>
    <mergeCell ref="X320:AA320"/>
    <mergeCell ref="AB320:AF320"/>
    <mergeCell ref="AG320:AO320"/>
    <mergeCell ref="B320:G320"/>
    <mergeCell ref="H320:K320"/>
    <mergeCell ref="L320:O320"/>
    <mergeCell ref="P320:S320"/>
    <mergeCell ref="U314:W314"/>
    <mergeCell ref="X314:Y314"/>
    <mergeCell ref="A314:B314"/>
    <mergeCell ref="E314:H314"/>
    <mergeCell ref="I314:K314"/>
    <mergeCell ref="L314:N314"/>
    <mergeCell ref="B316:G317"/>
    <mergeCell ref="H316:K317"/>
    <mergeCell ref="AB316:AF317"/>
    <mergeCell ref="AG316:AO317"/>
    <mergeCell ref="Z314:AB314"/>
    <mergeCell ref="AC314:AD314"/>
    <mergeCell ref="AE314:AG314"/>
    <mergeCell ref="AH314:AI314"/>
    <mergeCell ref="O314:Q314"/>
    <mergeCell ref="R314:T314"/>
    <mergeCell ref="L317:O317"/>
    <mergeCell ref="P317:S317"/>
    <mergeCell ref="T317:W317"/>
    <mergeCell ref="X317:AA317"/>
    <mergeCell ref="AJ314:AL314"/>
    <mergeCell ref="AM314:AO314"/>
    <mergeCell ref="A315:AB315"/>
    <mergeCell ref="L316:S316"/>
    <mergeCell ref="T316:AA316"/>
    <mergeCell ref="A316:A317"/>
    <mergeCell ref="O312:Q312"/>
    <mergeCell ref="R312:T312"/>
    <mergeCell ref="U312:W312"/>
    <mergeCell ref="X312:Y312"/>
    <mergeCell ref="A312:B312"/>
    <mergeCell ref="E312:H312"/>
    <mergeCell ref="I312:K312"/>
    <mergeCell ref="L312:N312"/>
    <mergeCell ref="U313:W313"/>
    <mergeCell ref="X313:Y313"/>
    <mergeCell ref="Z312:AB312"/>
    <mergeCell ref="AC312:AD312"/>
    <mergeCell ref="AE312:AG312"/>
    <mergeCell ref="AH312:AI312"/>
    <mergeCell ref="A313:B313"/>
    <mergeCell ref="E313:H313"/>
    <mergeCell ref="I313:K313"/>
    <mergeCell ref="L313:N313"/>
    <mergeCell ref="O313:Q313"/>
    <mergeCell ref="R313:T313"/>
    <mergeCell ref="Z313:AB313"/>
    <mergeCell ref="AC313:AD313"/>
    <mergeCell ref="AE313:AG313"/>
    <mergeCell ref="AH313:AI313"/>
    <mergeCell ref="AJ312:AL312"/>
    <mergeCell ref="AM312:AO312"/>
    <mergeCell ref="AJ313:AL313"/>
    <mergeCell ref="AM313:AO313"/>
    <mergeCell ref="A310:B310"/>
    <mergeCell ref="E310:H310"/>
    <mergeCell ref="I310:K310"/>
    <mergeCell ref="L310:N310"/>
    <mergeCell ref="O310:Q310"/>
    <mergeCell ref="R310:T310"/>
    <mergeCell ref="U310:W310"/>
    <mergeCell ref="X310:Y310"/>
    <mergeCell ref="U311:W311"/>
    <mergeCell ref="X311:Y311"/>
    <mergeCell ref="Z310:AB310"/>
    <mergeCell ref="AC310:AD310"/>
    <mergeCell ref="AE310:AG310"/>
    <mergeCell ref="AH310:AI310"/>
    <mergeCell ref="A311:B311"/>
    <mergeCell ref="E311:H311"/>
    <mergeCell ref="I311:K311"/>
    <mergeCell ref="L311:N311"/>
    <mergeCell ref="O311:Q311"/>
    <mergeCell ref="R311:T311"/>
    <mergeCell ref="Z311:AB311"/>
    <mergeCell ref="AC311:AD311"/>
    <mergeCell ref="AE311:AG311"/>
    <mergeCell ref="AH311:AI311"/>
    <mergeCell ref="AJ310:AL310"/>
    <mergeCell ref="AM310:AO310"/>
    <mergeCell ref="AJ311:AL311"/>
    <mergeCell ref="AM311:AO311"/>
    <mergeCell ref="A308:B308"/>
    <mergeCell ref="E308:H308"/>
    <mergeCell ref="I308:K308"/>
    <mergeCell ref="L308:N308"/>
    <mergeCell ref="O308:Q308"/>
    <mergeCell ref="R308:T308"/>
    <mergeCell ref="U308:W308"/>
    <mergeCell ref="X308:Y308"/>
    <mergeCell ref="U309:W309"/>
    <mergeCell ref="X309:Y309"/>
    <mergeCell ref="Z308:AB308"/>
    <mergeCell ref="AC308:AD308"/>
    <mergeCell ref="AE308:AG308"/>
    <mergeCell ref="AH308:AI308"/>
    <mergeCell ref="A309:B309"/>
    <mergeCell ref="E309:H309"/>
    <mergeCell ref="I309:K309"/>
    <mergeCell ref="L309:N309"/>
    <mergeCell ref="O309:Q309"/>
    <mergeCell ref="R309:T309"/>
    <mergeCell ref="Z309:AB309"/>
    <mergeCell ref="AC309:AD309"/>
    <mergeCell ref="AE309:AG309"/>
    <mergeCell ref="AH309:AI309"/>
    <mergeCell ref="AJ308:AL308"/>
    <mergeCell ref="AM308:AO308"/>
    <mergeCell ref="AJ309:AL309"/>
    <mergeCell ref="AM309:AO309"/>
    <mergeCell ref="A306:B306"/>
    <mergeCell ref="E306:H306"/>
    <mergeCell ref="I306:K306"/>
    <mergeCell ref="L306:N306"/>
    <mergeCell ref="O306:Q306"/>
    <mergeCell ref="R306:T306"/>
    <mergeCell ref="U306:W306"/>
    <mergeCell ref="X306:Y306"/>
    <mergeCell ref="U307:W307"/>
    <mergeCell ref="X307:Y307"/>
    <mergeCell ref="Z306:AB306"/>
    <mergeCell ref="AC306:AD306"/>
    <mergeCell ref="AE306:AG306"/>
    <mergeCell ref="AH306:AI306"/>
    <mergeCell ref="A307:B307"/>
    <mergeCell ref="E307:H307"/>
    <mergeCell ref="I307:K307"/>
    <mergeCell ref="L307:N307"/>
    <mergeCell ref="O307:Q307"/>
    <mergeCell ref="R307:T307"/>
    <mergeCell ref="Z307:AB307"/>
    <mergeCell ref="AC307:AD307"/>
    <mergeCell ref="AE307:AG307"/>
    <mergeCell ref="AH307:AI307"/>
    <mergeCell ref="AJ306:AL306"/>
    <mergeCell ref="AM306:AO306"/>
    <mergeCell ref="AJ307:AL307"/>
    <mergeCell ref="AM307:AO307"/>
    <mergeCell ref="A304:B304"/>
    <mergeCell ref="E304:H304"/>
    <mergeCell ref="I304:K304"/>
    <mergeCell ref="L304:N304"/>
    <mergeCell ref="O304:Q304"/>
    <mergeCell ref="R304:T304"/>
    <mergeCell ref="U304:W304"/>
    <mergeCell ref="X304:Y304"/>
    <mergeCell ref="U305:W305"/>
    <mergeCell ref="X305:Y305"/>
    <mergeCell ref="Z304:AB304"/>
    <mergeCell ref="AC304:AD304"/>
    <mergeCell ref="AE304:AG304"/>
    <mergeCell ref="AH304:AI304"/>
    <mergeCell ref="A305:B305"/>
    <mergeCell ref="E305:H305"/>
    <mergeCell ref="I305:K305"/>
    <mergeCell ref="L305:N305"/>
    <mergeCell ref="O305:Q305"/>
    <mergeCell ref="R305:T305"/>
    <mergeCell ref="Z305:AB305"/>
    <mergeCell ref="AC305:AD305"/>
    <mergeCell ref="AE305:AG305"/>
    <mergeCell ref="AH305:AI305"/>
    <mergeCell ref="AJ304:AL304"/>
    <mergeCell ref="AM304:AO304"/>
    <mergeCell ref="AJ305:AL305"/>
    <mergeCell ref="AM305:AO305"/>
    <mergeCell ref="A302:B302"/>
    <mergeCell ref="E302:H302"/>
    <mergeCell ref="I302:K302"/>
    <mergeCell ref="L302:N302"/>
    <mergeCell ref="O302:Q302"/>
    <mergeCell ref="R302:T302"/>
    <mergeCell ref="U302:W302"/>
    <mergeCell ref="X302:Y302"/>
    <mergeCell ref="U303:W303"/>
    <mergeCell ref="X303:Y303"/>
    <mergeCell ref="Z302:AB302"/>
    <mergeCell ref="AC302:AD302"/>
    <mergeCell ref="AE302:AG302"/>
    <mergeCell ref="AH302:AI302"/>
    <mergeCell ref="A303:B303"/>
    <mergeCell ref="E303:H303"/>
    <mergeCell ref="I303:K303"/>
    <mergeCell ref="L303:N303"/>
    <mergeCell ref="O303:Q303"/>
    <mergeCell ref="R303:T303"/>
    <mergeCell ref="Z303:AB303"/>
    <mergeCell ref="AC303:AD303"/>
    <mergeCell ref="AE303:AG303"/>
    <mergeCell ref="AH303:AI303"/>
    <mergeCell ref="AJ302:AL302"/>
    <mergeCell ref="AM302:AO302"/>
    <mergeCell ref="AJ303:AL303"/>
    <mergeCell ref="AM303:AO303"/>
    <mergeCell ref="A300:B300"/>
    <mergeCell ref="E300:H300"/>
    <mergeCell ref="I300:K300"/>
    <mergeCell ref="L300:N300"/>
    <mergeCell ref="O300:Q300"/>
    <mergeCell ref="R300:T300"/>
    <mergeCell ref="U300:W300"/>
    <mergeCell ref="X300:Y300"/>
    <mergeCell ref="U301:W301"/>
    <mergeCell ref="X301:Y301"/>
    <mergeCell ref="Z300:AB300"/>
    <mergeCell ref="AC300:AD300"/>
    <mergeCell ref="AE300:AG300"/>
    <mergeCell ref="AH300:AI300"/>
    <mergeCell ref="A301:B301"/>
    <mergeCell ref="E301:H301"/>
    <mergeCell ref="I301:K301"/>
    <mergeCell ref="L301:N301"/>
    <mergeCell ref="O301:Q301"/>
    <mergeCell ref="R301:T301"/>
    <mergeCell ref="Z301:AB301"/>
    <mergeCell ref="AC301:AD301"/>
    <mergeCell ref="AE301:AG301"/>
    <mergeCell ref="AH301:AI301"/>
    <mergeCell ref="AJ300:AL300"/>
    <mergeCell ref="AM300:AO300"/>
    <mergeCell ref="AJ301:AL301"/>
    <mergeCell ref="AM301:AO301"/>
    <mergeCell ref="A298:B298"/>
    <mergeCell ref="E298:H298"/>
    <mergeCell ref="I298:K298"/>
    <mergeCell ref="L298:N298"/>
    <mergeCell ref="O298:Q298"/>
    <mergeCell ref="R298:T298"/>
    <mergeCell ref="U298:W298"/>
    <mergeCell ref="X298:Y298"/>
    <mergeCell ref="U299:W299"/>
    <mergeCell ref="X299:Y299"/>
    <mergeCell ref="Z298:AB298"/>
    <mergeCell ref="AC298:AD298"/>
    <mergeCell ref="AE298:AG298"/>
    <mergeCell ref="AH298:AI298"/>
    <mergeCell ref="A299:B299"/>
    <mergeCell ref="E299:H299"/>
    <mergeCell ref="I299:K299"/>
    <mergeCell ref="L299:N299"/>
    <mergeCell ref="O299:Q299"/>
    <mergeCell ref="R299:T299"/>
    <mergeCell ref="Z299:AB299"/>
    <mergeCell ref="AC299:AD299"/>
    <mergeCell ref="AE299:AG299"/>
    <mergeCell ref="AH299:AI299"/>
    <mergeCell ref="AJ298:AL298"/>
    <mergeCell ref="AM298:AO298"/>
    <mergeCell ref="AJ299:AL299"/>
    <mergeCell ref="AM299:AO299"/>
    <mergeCell ref="A296:B296"/>
    <mergeCell ref="E296:H296"/>
    <mergeCell ref="I296:K296"/>
    <mergeCell ref="L296:N296"/>
    <mergeCell ref="O296:Q296"/>
    <mergeCell ref="R296:T296"/>
    <mergeCell ref="U296:W296"/>
    <mergeCell ref="X296:Y296"/>
    <mergeCell ref="U297:W297"/>
    <mergeCell ref="X297:Y297"/>
    <mergeCell ref="Z296:AB296"/>
    <mergeCell ref="AC296:AD296"/>
    <mergeCell ref="AE296:AG296"/>
    <mergeCell ref="AH296:AI296"/>
    <mergeCell ref="A297:B297"/>
    <mergeCell ref="E297:H297"/>
    <mergeCell ref="I297:K297"/>
    <mergeCell ref="L297:N297"/>
    <mergeCell ref="O297:Q297"/>
    <mergeCell ref="R297:T297"/>
    <mergeCell ref="Z297:AB297"/>
    <mergeCell ref="AC297:AD297"/>
    <mergeCell ref="AE297:AG297"/>
    <mergeCell ref="AH297:AI297"/>
    <mergeCell ref="AJ296:AL296"/>
    <mergeCell ref="AM296:AO296"/>
    <mergeCell ref="AJ297:AL297"/>
    <mergeCell ref="AM297:AO297"/>
    <mergeCell ref="A294:B294"/>
    <mergeCell ref="E294:H294"/>
    <mergeCell ref="I294:K294"/>
    <mergeCell ref="L294:N294"/>
    <mergeCell ref="O294:Q294"/>
    <mergeCell ref="R294:T294"/>
    <mergeCell ref="U294:W294"/>
    <mergeCell ref="X294:Y294"/>
    <mergeCell ref="U295:W295"/>
    <mergeCell ref="X295:Y295"/>
    <mergeCell ref="Z294:AB294"/>
    <mergeCell ref="AC294:AD294"/>
    <mergeCell ref="AE294:AG294"/>
    <mergeCell ref="AH294:AI294"/>
    <mergeCell ref="A295:B295"/>
    <mergeCell ref="E295:H295"/>
    <mergeCell ref="I295:K295"/>
    <mergeCell ref="L295:N295"/>
    <mergeCell ref="O295:Q295"/>
    <mergeCell ref="R295:T295"/>
    <mergeCell ref="Z295:AB295"/>
    <mergeCell ref="AC295:AD295"/>
    <mergeCell ref="AE295:AG295"/>
    <mergeCell ref="AH295:AI295"/>
    <mergeCell ref="AJ294:AL294"/>
    <mergeCell ref="AM294:AO294"/>
    <mergeCell ref="AJ295:AL295"/>
    <mergeCell ref="AM295:AO295"/>
    <mergeCell ref="A292:B292"/>
    <mergeCell ref="E292:H292"/>
    <mergeCell ref="I292:K292"/>
    <mergeCell ref="L292:N292"/>
    <mergeCell ref="O292:Q292"/>
    <mergeCell ref="R292:T292"/>
    <mergeCell ref="U292:W292"/>
    <mergeCell ref="X292:Y292"/>
    <mergeCell ref="U293:W293"/>
    <mergeCell ref="X293:Y293"/>
    <mergeCell ref="Z292:AB292"/>
    <mergeCell ref="AC292:AD292"/>
    <mergeCell ref="AE292:AG292"/>
    <mergeCell ref="AH292:AI292"/>
    <mergeCell ref="A293:B293"/>
    <mergeCell ref="E293:H293"/>
    <mergeCell ref="I293:K293"/>
    <mergeCell ref="L293:N293"/>
    <mergeCell ref="O293:Q293"/>
    <mergeCell ref="R293:T293"/>
    <mergeCell ref="Z293:AB293"/>
    <mergeCell ref="AC293:AD293"/>
    <mergeCell ref="AE293:AG293"/>
    <mergeCell ref="AH293:AI293"/>
    <mergeCell ref="AJ292:AL292"/>
    <mergeCell ref="AM292:AO292"/>
    <mergeCell ref="AJ293:AL293"/>
    <mergeCell ref="AM293:AO293"/>
    <mergeCell ref="A290:B290"/>
    <mergeCell ref="E290:H290"/>
    <mergeCell ref="I290:K290"/>
    <mergeCell ref="L290:N290"/>
    <mergeCell ref="O290:Q290"/>
    <mergeCell ref="R290:T290"/>
    <mergeCell ref="U290:W290"/>
    <mergeCell ref="X290:Y290"/>
    <mergeCell ref="U291:W291"/>
    <mergeCell ref="X291:Y291"/>
    <mergeCell ref="Z290:AB290"/>
    <mergeCell ref="AC290:AD290"/>
    <mergeCell ref="AE290:AG290"/>
    <mergeCell ref="AH290:AI290"/>
    <mergeCell ref="A291:B291"/>
    <mergeCell ref="E291:H291"/>
    <mergeCell ref="I291:K291"/>
    <mergeCell ref="L291:N291"/>
    <mergeCell ref="O291:Q291"/>
    <mergeCell ref="R291:T291"/>
    <mergeCell ref="Z291:AB291"/>
    <mergeCell ref="AC291:AD291"/>
    <mergeCell ref="AE291:AG291"/>
    <mergeCell ref="AH291:AI291"/>
    <mergeCell ref="AJ290:AL290"/>
    <mergeCell ref="AM290:AO290"/>
    <mergeCell ref="AJ291:AL291"/>
    <mergeCell ref="AM291:AO291"/>
    <mergeCell ref="A288:B288"/>
    <mergeCell ref="E288:H288"/>
    <mergeCell ref="I288:K288"/>
    <mergeCell ref="L288:N288"/>
    <mergeCell ref="O288:Q288"/>
    <mergeCell ref="R288:T288"/>
    <mergeCell ref="U288:W288"/>
    <mergeCell ref="X288:Y288"/>
    <mergeCell ref="U289:W289"/>
    <mergeCell ref="X289:Y289"/>
    <mergeCell ref="Z288:AB288"/>
    <mergeCell ref="AC288:AD288"/>
    <mergeCell ref="AE288:AG288"/>
    <mergeCell ref="AH288:AI288"/>
    <mergeCell ref="A289:B289"/>
    <mergeCell ref="E289:H289"/>
    <mergeCell ref="I289:K289"/>
    <mergeCell ref="L289:N289"/>
    <mergeCell ref="O289:Q289"/>
    <mergeCell ref="R289:T289"/>
    <mergeCell ref="Z289:AB289"/>
    <mergeCell ref="AC289:AD289"/>
    <mergeCell ref="AE289:AG289"/>
    <mergeCell ref="AH289:AI289"/>
    <mergeCell ref="AJ288:AL288"/>
    <mergeCell ref="AM288:AO288"/>
    <mergeCell ref="AJ289:AL289"/>
    <mergeCell ref="AM289:AO289"/>
    <mergeCell ref="A286:B286"/>
    <mergeCell ref="E286:H286"/>
    <mergeCell ref="I286:K286"/>
    <mergeCell ref="L286:N286"/>
    <mergeCell ref="O286:Q286"/>
    <mergeCell ref="R286:T286"/>
    <mergeCell ref="U286:W286"/>
    <mergeCell ref="X286:Y286"/>
    <mergeCell ref="U287:W287"/>
    <mergeCell ref="X287:Y287"/>
    <mergeCell ref="Z286:AB286"/>
    <mergeCell ref="AC286:AD286"/>
    <mergeCell ref="AE286:AG286"/>
    <mergeCell ref="AH286:AI286"/>
    <mergeCell ref="A287:B287"/>
    <mergeCell ref="E287:H287"/>
    <mergeCell ref="I287:K287"/>
    <mergeCell ref="L287:N287"/>
    <mergeCell ref="O287:Q287"/>
    <mergeCell ref="R287:T287"/>
    <mergeCell ref="Z287:AB287"/>
    <mergeCell ref="AC287:AD287"/>
    <mergeCell ref="AE287:AG287"/>
    <mergeCell ref="AH287:AI287"/>
    <mergeCell ref="AJ286:AL286"/>
    <mergeCell ref="AM286:AO286"/>
    <mergeCell ref="AJ287:AL287"/>
    <mergeCell ref="AM287:AO287"/>
    <mergeCell ref="A284:B284"/>
    <mergeCell ref="E284:H284"/>
    <mergeCell ref="I284:K284"/>
    <mergeCell ref="L284:N284"/>
    <mergeCell ref="O284:Q284"/>
    <mergeCell ref="R284:T284"/>
    <mergeCell ref="U284:W284"/>
    <mergeCell ref="X284:Y284"/>
    <mergeCell ref="U285:W285"/>
    <mergeCell ref="X285:Y285"/>
    <mergeCell ref="Z284:AB284"/>
    <mergeCell ref="AC284:AD284"/>
    <mergeCell ref="AE284:AG284"/>
    <mergeCell ref="AH284:AI284"/>
    <mergeCell ref="A285:B285"/>
    <mergeCell ref="E285:H285"/>
    <mergeCell ref="I285:K285"/>
    <mergeCell ref="L285:N285"/>
    <mergeCell ref="O285:Q285"/>
    <mergeCell ref="R285:T285"/>
    <mergeCell ref="Z285:AB285"/>
    <mergeCell ref="AC285:AD285"/>
    <mergeCell ref="AE285:AG285"/>
    <mergeCell ref="AH285:AI285"/>
    <mergeCell ref="AJ284:AL284"/>
    <mergeCell ref="AM284:AO284"/>
    <mergeCell ref="AJ285:AL285"/>
    <mergeCell ref="AM285:AO285"/>
    <mergeCell ref="A282:B282"/>
    <mergeCell ref="E282:H282"/>
    <mergeCell ref="I282:K282"/>
    <mergeCell ref="L282:N282"/>
    <mergeCell ref="O282:Q282"/>
    <mergeCell ref="R282:T282"/>
    <mergeCell ref="U282:W282"/>
    <mergeCell ref="X282:Y282"/>
    <mergeCell ref="U283:W283"/>
    <mergeCell ref="X283:Y283"/>
    <mergeCell ref="Z282:AB282"/>
    <mergeCell ref="AC282:AD282"/>
    <mergeCell ref="AE282:AG282"/>
    <mergeCell ref="AH282:AI282"/>
    <mergeCell ref="A283:B283"/>
    <mergeCell ref="E283:H283"/>
    <mergeCell ref="I283:K283"/>
    <mergeCell ref="L283:N283"/>
    <mergeCell ref="O283:Q283"/>
    <mergeCell ref="R283:T283"/>
    <mergeCell ref="Z283:AB283"/>
    <mergeCell ref="AC283:AD283"/>
    <mergeCell ref="AE283:AG283"/>
    <mergeCell ref="AH283:AI283"/>
    <mergeCell ref="AJ282:AL282"/>
    <mergeCell ref="AM282:AO282"/>
    <mergeCell ref="AJ283:AL283"/>
    <mergeCell ref="AM283:AO283"/>
    <mergeCell ref="A280:B280"/>
    <mergeCell ref="E280:H280"/>
    <mergeCell ref="I280:K280"/>
    <mergeCell ref="L280:N280"/>
    <mergeCell ref="O280:Q280"/>
    <mergeCell ref="R280:T280"/>
    <mergeCell ref="U280:W280"/>
    <mergeCell ref="X280:Y280"/>
    <mergeCell ref="U281:W281"/>
    <mergeCell ref="X281:Y281"/>
    <mergeCell ref="Z280:AB280"/>
    <mergeCell ref="AC280:AD280"/>
    <mergeCell ref="AE280:AG280"/>
    <mergeCell ref="AH280:AI280"/>
    <mergeCell ref="A281:B281"/>
    <mergeCell ref="E281:H281"/>
    <mergeCell ref="I281:K281"/>
    <mergeCell ref="L281:N281"/>
    <mergeCell ref="O281:Q281"/>
    <mergeCell ref="R281:T281"/>
    <mergeCell ref="Z281:AB281"/>
    <mergeCell ref="AC281:AD281"/>
    <mergeCell ref="AE281:AG281"/>
    <mergeCell ref="AH281:AI281"/>
    <mergeCell ref="AJ280:AL280"/>
    <mergeCell ref="AM280:AO280"/>
    <mergeCell ref="AJ281:AL281"/>
    <mergeCell ref="AM281:AO281"/>
    <mergeCell ref="A278:B278"/>
    <mergeCell ref="E278:H278"/>
    <mergeCell ref="I278:K278"/>
    <mergeCell ref="L278:N278"/>
    <mergeCell ref="O278:Q278"/>
    <mergeCell ref="R278:T278"/>
    <mergeCell ref="U278:W278"/>
    <mergeCell ref="X278:Y278"/>
    <mergeCell ref="U279:W279"/>
    <mergeCell ref="X279:Y279"/>
    <mergeCell ref="Z278:AB278"/>
    <mergeCell ref="AC278:AD278"/>
    <mergeCell ref="AE278:AG278"/>
    <mergeCell ref="AH278:AI278"/>
    <mergeCell ref="A279:B279"/>
    <mergeCell ref="E279:H279"/>
    <mergeCell ref="I279:K279"/>
    <mergeCell ref="L279:N279"/>
    <mergeCell ref="O279:Q279"/>
    <mergeCell ref="R279:T279"/>
    <mergeCell ref="Z279:AB279"/>
    <mergeCell ref="AC279:AD279"/>
    <mergeCell ref="AE279:AG279"/>
    <mergeCell ref="AH279:AI279"/>
    <mergeCell ref="AJ278:AL278"/>
    <mergeCell ref="AM278:AO278"/>
    <mergeCell ref="AJ279:AL279"/>
    <mergeCell ref="AM279:AO279"/>
    <mergeCell ref="A276:B276"/>
    <mergeCell ref="E276:H276"/>
    <mergeCell ref="I276:K276"/>
    <mergeCell ref="L276:N276"/>
    <mergeCell ref="O276:Q276"/>
    <mergeCell ref="R276:T276"/>
    <mergeCell ref="U276:W276"/>
    <mergeCell ref="X276:Y276"/>
    <mergeCell ref="U277:W277"/>
    <mergeCell ref="X277:Y277"/>
    <mergeCell ref="Z276:AB276"/>
    <mergeCell ref="AC276:AD276"/>
    <mergeCell ref="AE276:AG276"/>
    <mergeCell ref="AH276:AI276"/>
    <mergeCell ref="A277:B277"/>
    <mergeCell ref="E277:H277"/>
    <mergeCell ref="I277:K277"/>
    <mergeCell ref="L277:N277"/>
    <mergeCell ref="O277:Q277"/>
    <mergeCell ref="R277:T277"/>
    <mergeCell ref="Z277:AB277"/>
    <mergeCell ref="AC277:AD277"/>
    <mergeCell ref="AE277:AG277"/>
    <mergeCell ref="AH277:AI277"/>
    <mergeCell ref="AJ276:AL276"/>
    <mergeCell ref="AM276:AO276"/>
    <mergeCell ref="AJ277:AL277"/>
    <mergeCell ref="AM277:AO277"/>
    <mergeCell ref="A274:B274"/>
    <mergeCell ref="E274:H274"/>
    <mergeCell ref="I274:K274"/>
    <mergeCell ref="L274:N274"/>
    <mergeCell ref="O274:Q274"/>
    <mergeCell ref="R274:T274"/>
    <mergeCell ref="U274:W274"/>
    <mergeCell ref="X274:Y274"/>
    <mergeCell ref="U275:W275"/>
    <mergeCell ref="X275:Y275"/>
    <mergeCell ref="Z274:AB274"/>
    <mergeCell ref="AC274:AD274"/>
    <mergeCell ref="AE274:AG274"/>
    <mergeCell ref="AH274:AI274"/>
    <mergeCell ref="A275:B275"/>
    <mergeCell ref="E275:H275"/>
    <mergeCell ref="I275:K275"/>
    <mergeCell ref="L275:N275"/>
    <mergeCell ref="O275:Q275"/>
    <mergeCell ref="R275:T275"/>
    <mergeCell ref="Z275:AB275"/>
    <mergeCell ref="AC275:AD275"/>
    <mergeCell ref="AE275:AG275"/>
    <mergeCell ref="AH275:AI275"/>
    <mergeCell ref="AJ274:AL274"/>
    <mergeCell ref="AM274:AO274"/>
    <mergeCell ref="AJ275:AL275"/>
    <mergeCell ref="AM275:AO275"/>
    <mergeCell ref="A272:B272"/>
    <mergeCell ref="E272:H272"/>
    <mergeCell ref="I272:K272"/>
    <mergeCell ref="L272:N272"/>
    <mergeCell ref="O272:Q272"/>
    <mergeCell ref="R272:T272"/>
    <mergeCell ref="U272:W272"/>
    <mergeCell ref="X272:Y272"/>
    <mergeCell ref="U273:W273"/>
    <mergeCell ref="X273:Y273"/>
    <mergeCell ref="Z272:AB272"/>
    <mergeCell ref="AC272:AD272"/>
    <mergeCell ref="AE272:AG272"/>
    <mergeCell ref="AH272:AI272"/>
    <mergeCell ref="A273:B273"/>
    <mergeCell ref="E273:H273"/>
    <mergeCell ref="I273:K273"/>
    <mergeCell ref="L273:N273"/>
    <mergeCell ref="O273:Q273"/>
    <mergeCell ref="R273:T273"/>
    <mergeCell ref="Z273:AB273"/>
    <mergeCell ref="AC273:AD273"/>
    <mergeCell ref="AE273:AG273"/>
    <mergeCell ref="AH273:AI273"/>
    <mergeCell ref="AJ272:AL272"/>
    <mergeCell ref="AM272:AO272"/>
    <mergeCell ref="AJ273:AL273"/>
    <mergeCell ref="AM273:AO273"/>
    <mergeCell ref="A270:B270"/>
    <mergeCell ref="E270:H270"/>
    <mergeCell ref="I270:K270"/>
    <mergeCell ref="L270:N270"/>
    <mergeCell ref="O270:Q270"/>
    <mergeCell ref="R270:T270"/>
    <mergeCell ref="U270:W270"/>
    <mergeCell ref="X270:Y270"/>
    <mergeCell ref="U271:W271"/>
    <mergeCell ref="X271:Y271"/>
    <mergeCell ref="Z270:AB270"/>
    <mergeCell ref="AC270:AD270"/>
    <mergeCell ref="AE270:AG270"/>
    <mergeCell ref="AH270:AI270"/>
    <mergeCell ref="A271:B271"/>
    <mergeCell ref="E271:H271"/>
    <mergeCell ref="I271:K271"/>
    <mergeCell ref="L271:N271"/>
    <mergeCell ref="O271:Q271"/>
    <mergeCell ref="R271:T271"/>
    <mergeCell ref="Z271:AB271"/>
    <mergeCell ref="AC271:AD271"/>
    <mergeCell ref="AE271:AG271"/>
    <mergeCell ref="AH271:AI271"/>
    <mergeCell ref="AJ270:AL270"/>
    <mergeCell ref="AM270:AO270"/>
    <mergeCell ref="AJ271:AL271"/>
    <mergeCell ref="AM271:AO271"/>
    <mergeCell ref="A268:B268"/>
    <mergeCell ref="E268:H268"/>
    <mergeCell ref="I268:K268"/>
    <mergeCell ref="L268:N268"/>
    <mergeCell ref="O268:Q268"/>
    <mergeCell ref="R268:T268"/>
    <mergeCell ref="U268:W268"/>
    <mergeCell ref="X268:Y268"/>
    <mergeCell ref="U269:W269"/>
    <mergeCell ref="X269:Y269"/>
    <mergeCell ref="Z268:AB268"/>
    <mergeCell ref="AC268:AD268"/>
    <mergeCell ref="AE268:AG268"/>
    <mergeCell ref="AH268:AI268"/>
    <mergeCell ref="A269:B269"/>
    <mergeCell ref="E269:H269"/>
    <mergeCell ref="I269:K269"/>
    <mergeCell ref="L269:N269"/>
    <mergeCell ref="O269:Q269"/>
    <mergeCell ref="R269:T269"/>
    <mergeCell ref="Z269:AB269"/>
    <mergeCell ref="AC269:AD269"/>
    <mergeCell ref="AE269:AG269"/>
    <mergeCell ref="AH269:AI269"/>
    <mergeCell ref="AJ268:AL268"/>
    <mergeCell ref="AM268:AO268"/>
    <mergeCell ref="AJ269:AL269"/>
    <mergeCell ref="AM269:AO269"/>
    <mergeCell ref="A266:B266"/>
    <mergeCell ref="E266:H266"/>
    <mergeCell ref="I266:K266"/>
    <mergeCell ref="L266:N266"/>
    <mergeCell ref="O266:Q266"/>
    <mergeCell ref="R266:T266"/>
    <mergeCell ref="U266:W266"/>
    <mergeCell ref="X266:Y266"/>
    <mergeCell ref="U267:W267"/>
    <mergeCell ref="X267:Y267"/>
    <mergeCell ref="Z266:AB266"/>
    <mergeCell ref="AC266:AD266"/>
    <mergeCell ref="AE266:AG266"/>
    <mergeCell ref="AH266:AI266"/>
    <mergeCell ref="A267:B267"/>
    <mergeCell ref="E267:H267"/>
    <mergeCell ref="I267:K267"/>
    <mergeCell ref="L267:N267"/>
    <mergeCell ref="O267:Q267"/>
    <mergeCell ref="R267:T267"/>
    <mergeCell ref="Z267:AB267"/>
    <mergeCell ref="AC267:AD267"/>
    <mergeCell ref="AE267:AG267"/>
    <mergeCell ref="AH267:AI267"/>
    <mergeCell ref="AJ266:AL266"/>
    <mergeCell ref="AM266:AO266"/>
    <mergeCell ref="AJ267:AL267"/>
    <mergeCell ref="AM267:AO267"/>
    <mergeCell ref="A264:B264"/>
    <mergeCell ref="E264:H264"/>
    <mergeCell ref="I264:K264"/>
    <mergeCell ref="L264:N264"/>
    <mergeCell ref="O264:Q264"/>
    <mergeCell ref="R264:T264"/>
    <mergeCell ref="U264:W264"/>
    <mergeCell ref="X264:Y264"/>
    <mergeCell ref="U265:W265"/>
    <mergeCell ref="X265:Y265"/>
    <mergeCell ref="Z264:AB264"/>
    <mergeCell ref="AC264:AD264"/>
    <mergeCell ref="AE264:AG264"/>
    <mergeCell ref="AH264:AI264"/>
    <mergeCell ref="A265:B265"/>
    <mergeCell ref="E265:H265"/>
    <mergeCell ref="I265:K265"/>
    <mergeCell ref="L265:N265"/>
    <mergeCell ref="O265:Q265"/>
    <mergeCell ref="R265:T265"/>
    <mergeCell ref="Z265:AB265"/>
    <mergeCell ref="AC265:AD265"/>
    <mergeCell ref="AE265:AG265"/>
    <mergeCell ref="AH265:AI265"/>
    <mergeCell ref="AJ264:AL264"/>
    <mergeCell ref="AM264:AO264"/>
    <mergeCell ref="AJ265:AL265"/>
    <mergeCell ref="AM265:AO265"/>
    <mergeCell ref="A262:B262"/>
    <mergeCell ref="E262:H262"/>
    <mergeCell ref="I262:K262"/>
    <mergeCell ref="L262:N262"/>
    <mergeCell ref="O262:Q262"/>
    <mergeCell ref="R262:T262"/>
    <mergeCell ref="U262:W262"/>
    <mergeCell ref="X262:Y262"/>
    <mergeCell ref="U263:W263"/>
    <mergeCell ref="X263:Y263"/>
    <mergeCell ref="Z262:AB262"/>
    <mergeCell ref="AC262:AD262"/>
    <mergeCell ref="AE262:AG262"/>
    <mergeCell ref="AH262:AI262"/>
    <mergeCell ref="A263:B263"/>
    <mergeCell ref="E263:H263"/>
    <mergeCell ref="I263:K263"/>
    <mergeCell ref="L263:N263"/>
    <mergeCell ref="O263:Q263"/>
    <mergeCell ref="R263:T263"/>
    <mergeCell ref="Z263:AB263"/>
    <mergeCell ref="AC263:AD263"/>
    <mergeCell ref="AE263:AG263"/>
    <mergeCell ref="AH263:AI263"/>
    <mergeCell ref="AJ262:AL262"/>
    <mergeCell ref="AM262:AO262"/>
    <mergeCell ref="AJ263:AL263"/>
    <mergeCell ref="AM263:AO263"/>
    <mergeCell ref="A260:B260"/>
    <mergeCell ref="E260:H260"/>
    <mergeCell ref="I260:K260"/>
    <mergeCell ref="L260:N260"/>
    <mergeCell ref="O260:Q260"/>
    <mergeCell ref="R260:T260"/>
    <mergeCell ref="U260:W260"/>
    <mergeCell ref="X260:Y260"/>
    <mergeCell ref="U261:W261"/>
    <mergeCell ref="X261:Y261"/>
    <mergeCell ref="Z260:AB260"/>
    <mergeCell ref="AC260:AD260"/>
    <mergeCell ref="AE260:AG260"/>
    <mergeCell ref="AH260:AI260"/>
    <mergeCell ref="A261:B261"/>
    <mergeCell ref="E261:H261"/>
    <mergeCell ref="I261:K261"/>
    <mergeCell ref="L261:N261"/>
    <mergeCell ref="O261:Q261"/>
    <mergeCell ref="R261:T261"/>
    <mergeCell ref="Z261:AB261"/>
    <mergeCell ref="AC261:AD261"/>
    <mergeCell ref="AE261:AG261"/>
    <mergeCell ref="AH261:AI261"/>
    <mergeCell ref="AJ260:AL260"/>
    <mergeCell ref="AM260:AO260"/>
    <mergeCell ref="AJ261:AL261"/>
    <mergeCell ref="AM261:AO261"/>
    <mergeCell ref="A258:B258"/>
    <mergeCell ref="E258:H258"/>
    <mergeCell ref="I258:K258"/>
    <mergeCell ref="L258:N258"/>
    <mergeCell ref="O258:Q258"/>
    <mergeCell ref="R258:T258"/>
    <mergeCell ref="U258:W258"/>
    <mergeCell ref="X258:Y258"/>
    <mergeCell ref="U259:W259"/>
    <mergeCell ref="X259:Y259"/>
    <mergeCell ref="Z258:AB258"/>
    <mergeCell ref="AC258:AD258"/>
    <mergeCell ref="AE258:AG258"/>
    <mergeCell ref="AH258:AI258"/>
    <mergeCell ref="A259:B259"/>
    <mergeCell ref="E259:H259"/>
    <mergeCell ref="I259:K259"/>
    <mergeCell ref="L259:N259"/>
    <mergeCell ref="O259:Q259"/>
    <mergeCell ref="R259:T259"/>
    <mergeCell ref="Z259:AB259"/>
    <mergeCell ref="AC259:AD259"/>
    <mergeCell ref="AE259:AG259"/>
    <mergeCell ref="AH259:AI259"/>
    <mergeCell ref="AJ258:AL258"/>
    <mergeCell ref="AM258:AO258"/>
    <mergeCell ref="AJ259:AL259"/>
    <mergeCell ref="AM259:AO259"/>
    <mergeCell ref="A256:B256"/>
    <mergeCell ref="E256:H256"/>
    <mergeCell ref="I256:K256"/>
    <mergeCell ref="L256:N256"/>
    <mergeCell ref="O256:Q256"/>
    <mergeCell ref="R256:T256"/>
    <mergeCell ref="U256:W256"/>
    <mergeCell ref="X256:Y256"/>
    <mergeCell ref="U257:W257"/>
    <mergeCell ref="X257:Y257"/>
    <mergeCell ref="Z256:AB256"/>
    <mergeCell ref="AC256:AD256"/>
    <mergeCell ref="AE256:AG256"/>
    <mergeCell ref="AH256:AI256"/>
    <mergeCell ref="A257:B257"/>
    <mergeCell ref="E257:H257"/>
    <mergeCell ref="I257:K257"/>
    <mergeCell ref="L257:N257"/>
    <mergeCell ref="O257:Q257"/>
    <mergeCell ref="R257:T257"/>
    <mergeCell ref="Z257:AB257"/>
    <mergeCell ref="AC257:AD257"/>
    <mergeCell ref="AE257:AG257"/>
    <mergeCell ref="AH257:AI257"/>
    <mergeCell ref="AJ256:AL256"/>
    <mergeCell ref="AM256:AO256"/>
    <mergeCell ref="AJ257:AL257"/>
    <mergeCell ref="AM257:AO257"/>
    <mergeCell ref="A254:B254"/>
    <mergeCell ref="E254:H254"/>
    <mergeCell ref="I254:K254"/>
    <mergeCell ref="L254:N254"/>
    <mergeCell ref="O254:Q254"/>
    <mergeCell ref="R254:T254"/>
    <mergeCell ref="U254:W254"/>
    <mergeCell ref="X254:Y254"/>
    <mergeCell ref="U255:W255"/>
    <mergeCell ref="X255:Y255"/>
    <mergeCell ref="Z254:AB254"/>
    <mergeCell ref="AC254:AD254"/>
    <mergeCell ref="AE254:AG254"/>
    <mergeCell ref="AH254:AI254"/>
    <mergeCell ref="A255:B255"/>
    <mergeCell ref="E255:H255"/>
    <mergeCell ref="I255:K255"/>
    <mergeCell ref="L255:N255"/>
    <mergeCell ref="O255:Q255"/>
    <mergeCell ref="R255:T255"/>
    <mergeCell ref="Z255:AB255"/>
    <mergeCell ref="AC255:AD255"/>
    <mergeCell ref="AE255:AG255"/>
    <mergeCell ref="AH255:AI255"/>
    <mergeCell ref="AJ254:AL254"/>
    <mergeCell ref="AM254:AO254"/>
    <mergeCell ref="AJ255:AL255"/>
    <mergeCell ref="AM255:AO255"/>
    <mergeCell ref="A252:B252"/>
    <mergeCell ref="E252:H252"/>
    <mergeCell ref="I252:K252"/>
    <mergeCell ref="L252:N252"/>
    <mergeCell ref="O252:Q252"/>
    <mergeCell ref="R252:T252"/>
    <mergeCell ref="U252:W252"/>
    <mergeCell ref="X252:Y252"/>
    <mergeCell ref="U253:W253"/>
    <mergeCell ref="X253:Y253"/>
    <mergeCell ref="Z252:AB252"/>
    <mergeCell ref="AC252:AD252"/>
    <mergeCell ref="AE252:AG252"/>
    <mergeCell ref="AH252:AI252"/>
    <mergeCell ref="A253:B253"/>
    <mergeCell ref="E253:H253"/>
    <mergeCell ref="I253:K253"/>
    <mergeCell ref="L253:N253"/>
    <mergeCell ref="O253:Q253"/>
    <mergeCell ref="R253:T253"/>
    <mergeCell ref="Z253:AB253"/>
    <mergeCell ref="AC253:AD253"/>
    <mergeCell ref="AE253:AG253"/>
    <mergeCell ref="AH253:AI253"/>
    <mergeCell ref="AJ252:AL252"/>
    <mergeCell ref="AM252:AO252"/>
    <mergeCell ref="AJ253:AL253"/>
    <mergeCell ref="AM253:AO253"/>
    <mergeCell ref="A250:B250"/>
    <mergeCell ref="E250:H250"/>
    <mergeCell ref="I250:K250"/>
    <mergeCell ref="L250:N250"/>
    <mergeCell ref="O250:Q250"/>
    <mergeCell ref="R250:T250"/>
    <mergeCell ref="U250:W250"/>
    <mergeCell ref="X250:Y250"/>
    <mergeCell ref="U251:W251"/>
    <mergeCell ref="X251:Y251"/>
    <mergeCell ref="Z250:AB250"/>
    <mergeCell ref="AC250:AD250"/>
    <mergeCell ref="AE250:AG250"/>
    <mergeCell ref="AH250:AI250"/>
    <mergeCell ref="A251:B251"/>
    <mergeCell ref="E251:H251"/>
    <mergeCell ref="I251:K251"/>
    <mergeCell ref="L251:N251"/>
    <mergeCell ref="O251:Q251"/>
    <mergeCell ref="R251:T251"/>
    <mergeCell ref="Z251:AB251"/>
    <mergeCell ref="AC251:AD251"/>
    <mergeCell ref="AE251:AG251"/>
    <mergeCell ref="AH251:AI251"/>
    <mergeCell ref="AJ250:AL250"/>
    <mergeCell ref="AM250:AO250"/>
    <mergeCell ref="AJ251:AL251"/>
    <mergeCell ref="AM251:AO251"/>
    <mergeCell ref="A248:B248"/>
    <mergeCell ref="E248:H248"/>
    <mergeCell ref="I248:K248"/>
    <mergeCell ref="L248:N248"/>
    <mergeCell ref="O248:Q248"/>
    <mergeCell ref="R248:T248"/>
    <mergeCell ref="U248:W248"/>
    <mergeCell ref="X248:Y248"/>
    <mergeCell ref="U249:W249"/>
    <mergeCell ref="X249:Y249"/>
    <mergeCell ref="Z248:AB248"/>
    <mergeCell ref="AC248:AD248"/>
    <mergeCell ref="AE248:AG248"/>
    <mergeCell ref="AH248:AI248"/>
    <mergeCell ref="A249:B249"/>
    <mergeCell ref="E249:H249"/>
    <mergeCell ref="I249:K249"/>
    <mergeCell ref="L249:N249"/>
    <mergeCell ref="O249:Q249"/>
    <mergeCell ref="R249:T249"/>
    <mergeCell ref="Z249:AB249"/>
    <mergeCell ref="AC249:AD249"/>
    <mergeCell ref="AE249:AG249"/>
    <mergeCell ref="AH249:AI249"/>
    <mergeCell ref="AJ248:AL248"/>
    <mergeCell ref="AM248:AO248"/>
    <mergeCell ref="AJ249:AL249"/>
    <mergeCell ref="AM249:AO249"/>
    <mergeCell ref="A246:B246"/>
    <mergeCell ref="E246:H246"/>
    <mergeCell ref="I246:K246"/>
    <mergeCell ref="L246:N246"/>
    <mergeCell ref="O246:Q246"/>
    <mergeCell ref="R246:T246"/>
    <mergeCell ref="U246:W246"/>
    <mergeCell ref="X246:Y246"/>
    <mergeCell ref="U247:W247"/>
    <mergeCell ref="X247:Y247"/>
    <mergeCell ref="Z246:AB246"/>
    <mergeCell ref="AC246:AD246"/>
    <mergeCell ref="AE246:AG246"/>
    <mergeCell ref="AH246:AI246"/>
    <mergeCell ref="A247:B247"/>
    <mergeCell ref="E247:H247"/>
    <mergeCell ref="I247:K247"/>
    <mergeCell ref="L247:N247"/>
    <mergeCell ref="O247:Q247"/>
    <mergeCell ref="R247:T247"/>
    <mergeCell ref="Z247:AB247"/>
    <mergeCell ref="AC247:AD247"/>
    <mergeCell ref="AE247:AG247"/>
    <mergeCell ref="AH247:AI247"/>
    <mergeCell ref="AJ246:AL246"/>
    <mergeCell ref="AM246:AO246"/>
    <mergeCell ref="AJ247:AL247"/>
    <mergeCell ref="AM247:AO247"/>
    <mergeCell ref="A244:B244"/>
    <mergeCell ref="E244:H244"/>
    <mergeCell ref="I244:K244"/>
    <mergeCell ref="L244:N244"/>
    <mergeCell ref="O244:Q244"/>
    <mergeCell ref="R244:T244"/>
    <mergeCell ref="U244:W244"/>
    <mergeCell ref="X244:Y244"/>
    <mergeCell ref="U245:W245"/>
    <mergeCell ref="X245:Y245"/>
    <mergeCell ref="Z244:AB244"/>
    <mergeCell ref="AC244:AD244"/>
    <mergeCell ref="AE244:AG244"/>
    <mergeCell ref="AH244:AI244"/>
    <mergeCell ref="A245:B245"/>
    <mergeCell ref="E245:H245"/>
    <mergeCell ref="I245:K245"/>
    <mergeCell ref="L245:N245"/>
    <mergeCell ref="O245:Q245"/>
    <mergeCell ref="R245:T245"/>
    <mergeCell ref="Z245:AB245"/>
    <mergeCell ref="AC245:AD245"/>
    <mergeCell ref="AE245:AG245"/>
    <mergeCell ref="AH245:AI245"/>
    <mergeCell ref="AJ244:AL244"/>
    <mergeCell ref="AM244:AO244"/>
    <mergeCell ref="AJ245:AL245"/>
    <mergeCell ref="AM245:AO245"/>
    <mergeCell ref="A242:B242"/>
    <mergeCell ref="E242:H242"/>
    <mergeCell ref="I242:K242"/>
    <mergeCell ref="L242:N242"/>
    <mergeCell ref="O242:Q242"/>
    <mergeCell ref="R242:T242"/>
    <mergeCell ref="U242:W242"/>
    <mergeCell ref="X242:Y242"/>
    <mergeCell ref="U243:W243"/>
    <mergeCell ref="X243:Y243"/>
    <mergeCell ref="Z242:AB242"/>
    <mergeCell ref="AC242:AD242"/>
    <mergeCell ref="AE242:AG242"/>
    <mergeCell ref="AH242:AI242"/>
    <mergeCell ref="A243:B243"/>
    <mergeCell ref="E243:H243"/>
    <mergeCell ref="I243:K243"/>
    <mergeCell ref="L243:N243"/>
    <mergeCell ref="O243:Q243"/>
    <mergeCell ref="R243:T243"/>
    <mergeCell ref="Z243:AB243"/>
    <mergeCell ref="AC243:AD243"/>
    <mergeCell ref="AE243:AG243"/>
    <mergeCell ref="AH243:AI243"/>
    <mergeCell ref="AJ242:AL242"/>
    <mergeCell ref="AM242:AO242"/>
    <mergeCell ref="AJ243:AL243"/>
    <mergeCell ref="AM243:AO243"/>
    <mergeCell ref="A240:B240"/>
    <mergeCell ref="E240:H240"/>
    <mergeCell ref="I240:K240"/>
    <mergeCell ref="L240:N240"/>
    <mergeCell ref="O240:Q240"/>
    <mergeCell ref="R240:T240"/>
    <mergeCell ref="U240:W240"/>
    <mergeCell ref="X240:Y240"/>
    <mergeCell ref="U241:W241"/>
    <mergeCell ref="X241:Y241"/>
    <mergeCell ref="Z240:AB240"/>
    <mergeCell ref="AC240:AD240"/>
    <mergeCell ref="AE240:AG240"/>
    <mergeCell ref="AH240:AI240"/>
    <mergeCell ref="A241:B241"/>
    <mergeCell ref="E241:H241"/>
    <mergeCell ref="I241:K241"/>
    <mergeCell ref="L241:N241"/>
    <mergeCell ref="O241:Q241"/>
    <mergeCell ref="R241:T241"/>
    <mergeCell ref="Z241:AB241"/>
    <mergeCell ref="AC241:AD241"/>
    <mergeCell ref="AE241:AG241"/>
    <mergeCell ref="AH241:AI241"/>
    <mergeCell ref="AJ240:AL240"/>
    <mergeCell ref="AM240:AO240"/>
    <mergeCell ref="AJ241:AL241"/>
    <mergeCell ref="AM241:AO241"/>
    <mergeCell ref="A238:B238"/>
    <mergeCell ref="E238:H238"/>
    <mergeCell ref="I238:K238"/>
    <mergeCell ref="L238:N238"/>
    <mergeCell ref="O238:Q238"/>
    <mergeCell ref="R238:T238"/>
    <mergeCell ref="U238:W238"/>
    <mergeCell ref="X238:Y238"/>
    <mergeCell ref="U239:W239"/>
    <mergeCell ref="X239:Y239"/>
    <mergeCell ref="Z238:AB238"/>
    <mergeCell ref="AC238:AD238"/>
    <mergeCell ref="AE238:AG238"/>
    <mergeCell ref="AH238:AI238"/>
    <mergeCell ref="A239:B239"/>
    <mergeCell ref="E239:H239"/>
    <mergeCell ref="I239:K239"/>
    <mergeCell ref="L239:N239"/>
    <mergeCell ref="O239:Q239"/>
    <mergeCell ref="R239:T239"/>
    <mergeCell ref="Z239:AB239"/>
    <mergeCell ref="AC239:AD239"/>
    <mergeCell ref="AE239:AG239"/>
    <mergeCell ref="AH239:AI239"/>
    <mergeCell ref="AJ238:AL238"/>
    <mergeCell ref="AM238:AO238"/>
    <mergeCell ref="AJ239:AL239"/>
    <mergeCell ref="AM239:AO239"/>
    <mergeCell ref="A236:B236"/>
    <mergeCell ref="E236:H236"/>
    <mergeCell ref="I236:K236"/>
    <mergeCell ref="L236:N236"/>
    <mergeCell ref="O236:Q236"/>
    <mergeCell ref="R236:T236"/>
    <mergeCell ref="U236:W236"/>
    <mergeCell ref="X236:Y236"/>
    <mergeCell ref="U237:W237"/>
    <mergeCell ref="X237:Y237"/>
    <mergeCell ref="Z236:AB236"/>
    <mergeCell ref="AC236:AD236"/>
    <mergeCell ref="AE236:AG236"/>
    <mergeCell ref="AH236:AI236"/>
    <mergeCell ref="A237:B237"/>
    <mergeCell ref="E237:H237"/>
    <mergeCell ref="I237:K237"/>
    <mergeCell ref="L237:N237"/>
    <mergeCell ref="O237:Q237"/>
    <mergeCell ref="R237:T237"/>
    <mergeCell ref="Z237:AB237"/>
    <mergeCell ref="AC237:AD237"/>
    <mergeCell ref="AE237:AG237"/>
    <mergeCell ref="AH237:AI237"/>
    <mergeCell ref="AJ236:AL236"/>
    <mergeCell ref="AM236:AO236"/>
    <mergeCell ref="AJ237:AL237"/>
    <mergeCell ref="AM237:AO237"/>
    <mergeCell ref="A234:B234"/>
    <mergeCell ref="E234:H234"/>
    <mergeCell ref="I234:K234"/>
    <mergeCell ref="L234:N234"/>
    <mergeCell ref="O234:Q234"/>
    <mergeCell ref="R234:T234"/>
    <mergeCell ref="U234:W234"/>
    <mergeCell ref="X234:Y234"/>
    <mergeCell ref="U235:W235"/>
    <mergeCell ref="X235:Y235"/>
    <mergeCell ref="Z234:AB234"/>
    <mergeCell ref="AC234:AD234"/>
    <mergeCell ref="AE234:AG234"/>
    <mergeCell ref="AH234:AI234"/>
    <mergeCell ref="A235:B235"/>
    <mergeCell ref="E235:H235"/>
    <mergeCell ref="I235:K235"/>
    <mergeCell ref="L235:N235"/>
    <mergeCell ref="O235:Q235"/>
    <mergeCell ref="R235:T235"/>
    <mergeCell ref="Z235:AB235"/>
    <mergeCell ref="AC235:AD235"/>
    <mergeCell ref="AE235:AG235"/>
    <mergeCell ref="AH235:AI235"/>
    <mergeCell ref="AJ234:AL234"/>
    <mergeCell ref="AM234:AO234"/>
    <mergeCell ref="AJ235:AL235"/>
    <mergeCell ref="AM235:AO235"/>
    <mergeCell ref="A232:B232"/>
    <mergeCell ref="E232:H232"/>
    <mergeCell ref="I232:K232"/>
    <mergeCell ref="L232:N232"/>
    <mergeCell ref="O232:Q232"/>
    <mergeCell ref="R232:T232"/>
    <mergeCell ref="U232:W232"/>
    <mergeCell ref="X232:Y232"/>
    <mergeCell ref="U233:W233"/>
    <mergeCell ref="X233:Y233"/>
    <mergeCell ref="Z232:AB232"/>
    <mergeCell ref="AC232:AD232"/>
    <mergeCell ref="AE232:AG232"/>
    <mergeCell ref="AH232:AI232"/>
    <mergeCell ref="A233:B233"/>
    <mergeCell ref="E233:H233"/>
    <mergeCell ref="I233:K233"/>
    <mergeCell ref="L233:N233"/>
    <mergeCell ref="O233:Q233"/>
    <mergeCell ref="R233:T233"/>
    <mergeCell ref="Z233:AB233"/>
    <mergeCell ref="AC233:AD233"/>
    <mergeCell ref="AE233:AG233"/>
    <mergeCell ref="AH233:AI233"/>
    <mergeCell ref="AJ232:AL232"/>
    <mergeCell ref="AM232:AO232"/>
    <mergeCell ref="AJ233:AL233"/>
    <mergeCell ref="AM233:AO233"/>
    <mergeCell ref="A229:B229"/>
    <mergeCell ref="E229:H229"/>
    <mergeCell ref="I229:K229"/>
    <mergeCell ref="L229:N229"/>
    <mergeCell ref="O229:Q229"/>
    <mergeCell ref="R229:T229"/>
    <mergeCell ref="U229:W229"/>
    <mergeCell ref="X229:Y229"/>
    <mergeCell ref="U231:W231"/>
    <mergeCell ref="X231:Y231"/>
    <mergeCell ref="Z229:AB229"/>
    <mergeCell ref="AC229:AD229"/>
    <mergeCell ref="AE229:AG229"/>
    <mergeCell ref="AH229:AI229"/>
    <mergeCell ref="A231:B231"/>
    <mergeCell ref="E231:H231"/>
    <mergeCell ref="I231:K231"/>
    <mergeCell ref="L231:N231"/>
    <mergeCell ref="O231:Q231"/>
    <mergeCell ref="R231:T231"/>
    <mergeCell ref="Z231:AB231"/>
    <mergeCell ref="AC231:AD231"/>
    <mergeCell ref="AE231:AG231"/>
    <mergeCell ref="AH231:AI231"/>
    <mergeCell ref="AJ229:AL229"/>
    <mergeCell ref="AM229:AO229"/>
    <mergeCell ref="AJ231:AL231"/>
    <mergeCell ref="AM231:AO231"/>
    <mergeCell ref="A227:B227"/>
    <mergeCell ref="E227:H227"/>
    <mergeCell ref="I227:K227"/>
    <mergeCell ref="L227:N227"/>
    <mergeCell ref="O227:Q227"/>
    <mergeCell ref="R227:T227"/>
    <mergeCell ref="U227:W227"/>
    <mergeCell ref="X227:Y227"/>
    <mergeCell ref="U228:W228"/>
    <mergeCell ref="X228:Y228"/>
    <mergeCell ref="Z227:AB227"/>
    <mergeCell ref="AC227:AD227"/>
    <mergeCell ref="AE227:AG227"/>
    <mergeCell ref="AH227:AI227"/>
    <mergeCell ref="A228:B228"/>
    <mergeCell ref="E228:H228"/>
    <mergeCell ref="I228:K228"/>
    <mergeCell ref="L228:N228"/>
    <mergeCell ref="O228:Q228"/>
    <mergeCell ref="R228:T228"/>
    <mergeCell ref="Z228:AB228"/>
    <mergeCell ref="AC228:AD228"/>
    <mergeCell ref="AE228:AG228"/>
    <mergeCell ref="AH228:AI228"/>
    <mergeCell ref="AJ227:AL227"/>
    <mergeCell ref="AM227:AO227"/>
    <mergeCell ref="AJ228:AL228"/>
    <mergeCell ref="AM228:AO228"/>
    <mergeCell ref="A224:B224"/>
    <mergeCell ref="E224:H224"/>
    <mergeCell ref="I224:K224"/>
    <mergeCell ref="L224:N224"/>
    <mergeCell ref="O224:Q224"/>
    <mergeCell ref="R224:T224"/>
    <mergeCell ref="U224:W224"/>
    <mergeCell ref="X224:Y224"/>
    <mergeCell ref="U226:W226"/>
    <mergeCell ref="X226:Y226"/>
    <mergeCell ref="Z224:AB224"/>
    <mergeCell ref="AC224:AD224"/>
    <mergeCell ref="AE224:AG224"/>
    <mergeCell ref="AH224:AI224"/>
    <mergeCell ref="A226:B226"/>
    <mergeCell ref="E226:H226"/>
    <mergeCell ref="I226:K226"/>
    <mergeCell ref="L226:N226"/>
    <mergeCell ref="O226:Q226"/>
    <mergeCell ref="R226:T226"/>
    <mergeCell ref="Z226:AB226"/>
    <mergeCell ref="AC226:AD226"/>
    <mergeCell ref="AE226:AG226"/>
    <mergeCell ref="AH226:AI226"/>
    <mergeCell ref="AJ224:AL224"/>
    <mergeCell ref="AM224:AO224"/>
    <mergeCell ref="AJ226:AL226"/>
    <mergeCell ref="AM226:AO226"/>
    <mergeCell ref="A222:B222"/>
    <mergeCell ref="E222:H222"/>
    <mergeCell ref="I222:K222"/>
    <mergeCell ref="L222:N222"/>
    <mergeCell ref="O222:Q222"/>
    <mergeCell ref="R222:T222"/>
    <mergeCell ref="U222:W222"/>
    <mergeCell ref="X222:Y222"/>
    <mergeCell ref="U223:W223"/>
    <mergeCell ref="X223:Y223"/>
    <mergeCell ref="Z222:AB222"/>
    <mergeCell ref="AC222:AD222"/>
    <mergeCell ref="AE222:AG222"/>
    <mergeCell ref="AH222:AI222"/>
    <mergeCell ref="A223:B223"/>
    <mergeCell ref="E223:H223"/>
    <mergeCell ref="I223:K223"/>
    <mergeCell ref="L223:N223"/>
    <mergeCell ref="O223:Q223"/>
    <mergeCell ref="R223:T223"/>
    <mergeCell ref="Z223:AB223"/>
    <mergeCell ref="AC223:AD223"/>
    <mergeCell ref="AE223:AG223"/>
    <mergeCell ref="AH223:AI223"/>
    <mergeCell ref="AJ222:AL222"/>
    <mergeCell ref="AM222:AO222"/>
    <mergeCell ref="AJ223:AL223"/>
    <mergeCell ref="AM223:AO223"/>
    <mergeCell ref="A220:B220"/>
    <mergeCell ref="E220:H220"/>
    <mergeCell ref="I220:K220"/>
    <mergeCell ref="L220:N220"/>
    <mergeCell ref="O220:Q220"/>
    <mergeCell ref="R220:T220"/>
    <mergeCell ref="U220:W220"/>
    <mergeCell ref="X220:Y220"/>
    <mergeCell ref="U221:W221"/>
    <mergeCell ref="X221:Y221"/>
    <mergeCell ref="Z220:AB220"/>
    <mergeCell ref="AC220:AD220"/>
    <mergeCell ref="AE220:AG220"/>
    <mergeCell ref="AH220:AI220"/>
    <mergeCell ref="A221:B221"/>
    <mergeCell ref="E221:H221"/>
    <mergeCell ref="I221:K221"/>
    <mergeCell ref="L221:N221"/>
    <mergeCell ref="O221:Q221"/>
    <mergeCell ref="R221:T221"/>
    <mergeCell ref="Z221:AB221"/>
    <mergeCell ref="AC221:AD221"/>
    <mergeCell ref="AE221:AG221"/>
    <mergeCell ref="AH221:AI221"/>
    <mergeCell ref="AJ220:AL220"/>
    <mergeCell ref="AM220:AO220"/>
    <mergeCell ref="AJ221:AL221"/>
    <mergeCell ref="AM221:AO221"/>
    <mergeCell ref="A218:B218"/>
    <mergeCell ref="E218:H218"/>
    <mergeCell ref="I218:K218"/>
    <mergeCell ref="L218:N218"/>
    <mergeCell ref="O218:Q218"/>
    <mergeCell ref="R218:T218"/>
    <mergeCell ref="U218:W218"/>
    <mergeCell ref="X218:Y218"/>
    <mergeCell ref="U219:W219"/>
    <mergeCell ref="X219:Y219"/>
    <mergeCell ref="Z218:AB218"/>
    <mergeCell ref="AC218:AD218"/>
    <mergeCell ref="AE218:AG218"/>
    <mergeCell ref="AH218:AI218"/>
    <mergeCell ref="A219:B219"/>
    <mergeCell ref="E219:H219"/>
    <mergeCell ref="I219:K219"/>
    <mergeCell ref="L219:N219"/>
    <mergeCell ref="O219:Q219"/>
    <mergeCell ref="R219:T219"/>
    <mergeCell ref="Z219:AB219"/>
    <mergeCell ref="AC219:AD219"/>
    <mergeCell ref="AE219:AG219"/>
    <mergeCell ref="AH219:AI219"/>
    <mergeCell ref="AJ218:AL218"/>
    <mergeCell ref="AM218:AO218"/>
    <mergeCell ref="AJ219:AL219"/>
    <mergeCell ref="AM219:AO219"/>
    <mergeCell ref="A214:B214"/>
    <mergeCell ref="E214:H214"/>
    <mergeCell ref="I214:K214"/>
    <mergeCell ref="L214:N214"/>
    <mergeCell ref="O214:Q214"/>
    <mergeCell ref="R214:T214"/>
    <mergeCell ref="U214:W214"/>
    <mergeCell ref="X214:Y214"/>
    <mergeCell ref="U217:W217"/>
    <mergeCell ref="X217:Y217"/>
    <mergeCell ref="Z214:AB214"/>
    <mergeCell ref="AC214:AD214"/>
    <mergeCell ref="AE214:AG214"/>
    <mergeCell ref="AH214:AI214"/>
    <mergeCell ref="A217:B217"/>
    <mergeCell ref="E217:H217"/>
    <mergeCell ref="I217:K217"/>
    <mergeCell ref="L217:N217"/>
    <mergeCell ref="O217:Q217"/>
    <mergeCell ref="R217:T217"/>
    <mergeCell ref="Z217:AB217"/>
    <mergeCell ref="AC217:AD217"/>
    <mergeCell ref="AE217:AG217"/>
    <mergeCell ref="AH217:AI217"/>
    <mergeCell ref="AJ214:AL214"/>
    <mergeCell ref="AM214:AO214"/>
    <mergeCell ref="AJ217:AL217"/>
    <mergeCell ref="AM217:AO217"/>
    <mergeCell ref="A212:B212"/>
    <mergeCell ref="E212:H212"/>
    <mergeCell ref="I212:K212"/>
    <mergeCell ref="L212:N212"/>
    <mergeCell ref="O212:Q212"/>
    <mergeCell ref="R212:T212"/>
    <mergeCell ref="U212:W212"/>
    <mergeCell ref="X212:Y212"/>
    <mergeCell ref="U213:W213"/>
    <mergeCell ref="X213:Y213"/>
    <mergeCell ref="Z212:AB212"/>
    <mergeCell ref="AC212:AD212"/>
    <mergeCell ref="AE212:AG212"/>
    <mergeCell ref="AH212:AI212"/>
    <mergeCell ref="A213:B213"/>
    <mergeCell ref="E213:H213"/>
    <mergeCell ref="I213:K213"/>
    <mergeCell ref="L213:N213"/>
    <mergeCell ref="O213:Q213"/>
    <mergeCell ref="R213:T213"/>
    <mergeCell ref="Z213:AB213"/>
    <mergeCell ref="AC213:AD213"/>
    <mergeCell ref="AE213:AG213"/>
    <mergeCell ref="AH213:AI213"/>
    <mergeCell ref="AJ212:AL212"/>
    <mergeCell ref="AM212:AO212"/>
    <mergeCell ref="AJ213:AL213"/>
    <mergeCell ref="AM213:AO213"/>
    <mergeCell ref="A210:B210"/>
    <mergeCell ref="E210:H210"/>
    <mergeCell ref="I210:K210"/>
    <mergeCell ref="L210:N210"/>
    <mergeCell ref="O210:Q210"/>
    <mergeCell ref="R210:T210"/>
    <mergeCell ref="U210:W210"/>
    <mergeCell ref="X210:Y210"/>
    <mergeCell ref="U211:W211"/>
    <mergeCell ref="X211:Y211"/>
    <mergeCell ref="Z210:AB210"/>
    <mergeCell ref="AC210:AD210"/>
    <mergeCell ref="AE210:AG210"/>
    <mergeCell ref="AH210:AI210"/>
    <mergeCell ref="A211:B211"/>
    <mergeCell ref="E211:H211"/>
    <mergeCell ref="I211:K211"/>
    <mergeCell ref="L211:N211"/>
    <mergeCell ref="O211:Q211"/>
    <mergeCell ref="R211:T211"/>
    <mergeCell ref="Z211:AB211"/>
    <mergeCell ref="AC211:AD211"/>
    <mergeCell ref="AE211:AG211"/>
    <mergeCell ref="AH211:AI211"/>
    <mergeCell ref="AJ210:AL210"/>
    <mergeCell ref="AM210:AO210"/>
    <mergeCell ref="AJ211:AL211"/>
    <mergeCell ref="AM211:AO211"/>
    <mergeCell ref="A208:B208"/>
    <mergeCell ref="E208:H208"/>
    <mergeCell ref="I208:K208"/>
    <mergeCell ref="L208:N208"/>
    <mergeCell ref="O208:Q208"/>
    <mergeCell ref="R208:T208"/>
    <mergeCell ref="U208:W208"/>
    <mergeCell ref="X208:Y208"/>
    <mergeCell ref="U209:W209"/>
    <mergeCell ref="X209:Y209"/>
    <mergeCell ref="Z208:AB208"/>
    <mergeCell ref="AC208:AD208"/>
    <mergeCell ref="AE208:AG208"/>
    <mergeCell ref="AH208:AI208"/>
    <mergeCell ref="A209:B209"/>
    <mergeCell ref="E209:H209"/>
    <mergeCell ref="I209:K209"/>
    <mergeCell ref="L209:N209"/>
    <mergeCell ref="O209:Q209"/>
    <mergeCell ref="R209:T209"/>
    <mergeCell ref="Z209:AB209"/>
    <mergeCell ref="AC209:AD209"/>
    <mergeCell ref="AE209:AG209"/>
    <mergeCell ref="AH209:AI209"/>
    <mergeCell ref="AJ208:AL208"/>
    <mergeCell ref="AM208:AO208"/>
    <mergeCell ref="AJ209:AL209"/>
    <mergeCell ref="AM209:AO209"/>
    <mergeCell ref="A206:B206"/>
    <mergeCell ref="E206:H206"/>
    <mergeCell ref="I206:K206"/>
    <mergeCell ref="L206:N206"/>
    <mergeCell ref="O206:Q206"/>
    <mergeCell ref="R206:T206"/>
    <mergeCell ref="U206:W206"/>
    <mergeCell ref="X206:Y206"/>
    <mergeCell ref="U207:W207"/>
    <mergeCell ref="X207:Y207"/>
    <mergeCell ref="Z206:AB206"/>
    <mergeCell ref="AC206:AD206"/>
    <mergeCell ref="AE206:AG206"/>
    <mergeCell ref="AH206:AI206"/>
    <mergeCell ref="A207:B207"/>
    <mergeCell ref="E207:H207"/>
    <mergeCell ref="I207:K207"/>
    <mergeCell ref="L207:N207"/>
    <mergeCell ref="O207:Q207"/>
    <mergeCell ref="R207:T207"/>
    <mergeCell ref="Z207:AB207"/>
    <mergeCell ref="AC207:AD207"/>
    <mergeCell ref="AE207:AG207"/>
    <mergeCell ref="AH207:AI207"/>
    <mergeCell ref="AJ206:AL206"/>
    <mergeCell ref="AM206:AO206"/>
    <mergeCell ref="AJ207:AL207"/>
    <mergeCell ref="AM207:AO207"/>
    <mergeCell ref="A204:B204"/>
    <mergeCell ref="E204:H204"/>
    <mergeCell ref="I204:K204"/>
    <mergeCell ref="L204:N204"/>
    <mergeCell ref="O204:Q204"/>
    <mergeCell ref="R204:T204"/>
    <mergeCell ref="U204:W204"/>
    <mergeCell ref="X204:Y204"/>
    <mergeCell ref="U205:W205"/>
    <mergeCell ref="X205:Y205"/>
    <mergeCell ref="Z204:AB204"/>
    <mergeCell ref="AC204:AD204"/>
    <mergeCell ref="AE204:AG204"/>
    <mergeCell ref="AH204:AI204"/>
    <mergeCell ref="A205:B205"/>
    <mergeCell ref="E205:H205"/>
    <mergeCell ref="I205:K205"/>
    <mergeCell ref="L205:N205"/>
    <mergeCell ref="O205:Q205"/>
    <mergeCell ref="R205:T205"/>
    <mergeCell ref="Z205:AB205"/>
    <mergeCell ref="AC205:AD205"/>
    <mergeCell ref="AE205:AG205"/>
    <mergeCell ref="AH205:AI205"/>
    <mergeCell ref="AJ204:AL204"/>
    <mergeCell ref="AM204:AO204"/>
    <mergeCell ref="AJ205:AL205"/>
    <mergeCell ref="AM205:AO205"/>
    <mergeCell ref="A202:B202"/>
    <mergeCell ref="E202:H202"/>
    <mergeCell ref="I202:K202"/>
    <mergeCell ref="L202:N202"/>
    <mergeCell ref="O202:Q202"/>
    <mergeCell ref="R202:T202"/>
    <mergeCell ref="U202:W202"/>
    <mergeCell ref="X202:Y202"/>
    <mergeCell ref="U203:W203"/>
    <mergeCell ref="X203:Y203"/>
    <mergeCell ref="Z202:AB202"/>
    <mergeCell ref="AC202:AD202"/>
    <mergeCell ref="AE202:AG202"/>
    <mergeCell ref="AH202:AI202"/>
    <mergeCell ref="A203:B203"/>
    <mergeCell ref="E203:H203"/>
    <mergeCell ref="I203:K203"/>
    <mergeCell ref="L203:N203"/>
    <mergeCell ref="O203:Q203"/>
    <mergeCell ref="R203:T203"/>
    <mergeCell ref="Z203:AB203"/>
    <mergeCell ref="AC203:AD203"/>
    <mergeCell ref="AE203:AG203"/>
    <mergeCell ref="AH203:AI203"/>
    <mergeCell ref="AJ202:AL202"/>
    <mergeCell ref="AM202:AO202"/>
    <mergeCell ref="AJ203:AL203"/>
    <mergeCell ref="AM203:AO203"/>
    <mergeCell ref="A200:B200"/>
    <mergeCell ref="E200:H200"/>
    <mergeCell ref="I200:K200"/>
    <mergeCell ref="L200:N200"/>
    <mergeCell ref="O200:Q200"/>
    <mergeCell ref="R200:T200"/>
    <mergeCell ref="U200:W200"/>
    <mergeCell ref="X200:Y200"/>
    <mergeCell ref="U201:W201"/>
    <mergeCell ref="X201:Y201"/>
    <mergeCell ref="Z200:AB200"/>
    <mergeCell ref="AC200:AD200"/>
    <mergeCell ref="AE200:AG200"/>
    <mergeCell ref="AH200:AI200"/>
    <mergeCell ref="A201:B201"/>
    <mergeCell ref="E201:H201"/>
    <mergeCell ref="I201:K201"/>
    <mergeCell ref="L201:N201"/>
    <mergeCell ref="O201:Q201"/>
    <mergeCell ref="R201:T201"/>
    <mergeCell ref="Z201:AB201"/>
    <mergeCell ref="AC201:AD201"/>
    <mergeCell ref="AE201:AG201"/>
    <mergeCell ref="AH201:AI201"/>
    <mergeCell ref="AJ200:AL200"/>
    <mergeCell ref="AM200:AO200"/>
    <mergeCell ref="AJ201:AL201"/>
    <mergeCell ref="AM201:AO201"/>
    <mergeCell ref="A198:B198"/>
    <mergeCell ref="E198:H198"/>
    <mergeCell ref="I198:K198"/>
    <mergeCell ref="L198:N198"/>
    <mergeCell ref="O198:Q198"/>
    <mergeCell ref="R198:T198"/>
    <mergeCell ref="U198:W198"/>
    <mergeCell ref="X198:Y198"/>
    <mergeCell ref="U199:W199"/>
    <mergeCell ref="X199:Y199"/>
    <mergeCell ref="Z198:AB198"/>
    <mergeCell ref="AC198:AD198"/>
    <mergeCell ref="AE198:AG198"/>
    <mergeCell ref="AH198:AI198"/>
    <mergeCell ref="A199:B199"/>
    <mergeCell ref="E199:H199"/>
    <mergeCell ref="I199:K199"/>
    <mergeCell ref="L199:N199"/>
    <mergeCell ref="O199:Q199"/>
    <mergeCell ref="R199:T199"/>
    <mergeCell ref="Z199:AB199"/>
    <mergeCell ref="AC199:AD199"/>
    <mergeCell ref="AE199:AG199"/>
    <mergeCell ref="AH199:AI199"/>
    <mergeCell ref="AJ198:AL198"/>
    <mergeCell ref="AM198:AO198"/>
    <mergeCell ref="AJ199:AL199"/>
    <mergeCell ref="AM199:AO199"/>
    <mergeCell ref="A196:B196"/>
    <mergeCell ref="E196:H196"/>
    <mergeCell ref="I196:K196"/>
    <mergeCell ref="L196:N196"/>
    <mergeCell ref="O196:Q196"/>
    <mergeCell ref="R196:T196"/>
    <mergeCell ref="U196:W196"/>
    <mergeCell ref="X196:Y196"/>
    <mergeCell ref="U197:W197"/>
    <mergeCell ref="X197:Y197"/>
    <mergeCell ref="Z196:AB196"/>
    <mergeCell ref="AC196:AD196"/>
    <mergeCell ref="AE196:AG196"/>
    <mergeCell ref="AH196:AI196"/>
    <mergeCell ref="A197:B197"/>
    <mergeCell ref="E197:H197"/>
    <mergeCell ref="I197:K197"/>
    <mergeCell ref="L197:N197"/>
    <mergeCell ref="O197:Q197"/>
    <mergeCell ref="R197:T197"/>
    <mergeCell ref="Z197:AB197"/>
    <mergeCell ref="AC197:AD197"/>
    <mergeCell ref="AE197:AG197"/>
    <mergeCell ref="AH197:AI197"/>
    <mergeCell ref="AJ196:AL196"/>
    <mergeCell ref="AM196:AO196"/>
    <mergeCell ref="AJ197:AL197"/>
    <mergeCell ref="AM197:AO197"/>
    <mergeCell ref="A194:B194"/>
    <mergeCell ref="E194:H194"/>
    <mergeCell ref="I194:K194"/>
    <mergeCell ref="L194:N194"/>
    <mergeCell ref="O194:Q194"/>
    <mergeCell ref="R194:T194"/>
    <mergeCell ref="U194:W194"/>
    <mergeCell ref="X194:Y194"/>
    <mergeCell ref="U195:W195"/>
    <mergeCell ref="X195:Y195"/>
    <mergeCell ref="Z194:AB194"/>
    <mergeCell ref="AC194:AD194"/>
    <mergeCell ref="AE194:AG194"/>
    <mergeCell ref="AH194:AI194"/>
    <mergeCell ref="A195:B195"/>
    <mergeCell ref="E195:H195"/>
    <mergeCell ref="I195:K195"/>
    <mergeCell ref="L195:N195"/>
    <mergeCell ref="O195:Q195"/>
    <mergeCell ref="R195:T195"/>
    <mergeCell ref="Z195:AB195"/>
    <mergeCell ref="AC195:AD195"/>
    <mergeCell ref="AE195:AG195"/>
    <mergeCell ref="AH195:AI195"/>
    <mergeCell ref="AJ194:AL194"/>
    <mergeCell ref="AM194:AO194"/>
    <mergeCell ref="AJ195:AL195"/>
    <mergeCell ref="AM195:AO195"/>
    <mergeCell ref="A192:B192"/>
    <mergeCell ref="E192:H192"/>
    <mergeCell ref="I192:K192"/>
    <mergeCell ref="L192:N192"/>
    <mergeCell ref="O192:Q192"/>
    <mergeCell ref="R192:T192"/>
    <mergeCell ref="U192:W192"/>
    <mergeCell ref="X192:Y192"/>
    <mergeCell ref="U193:W193"/>
    <mergeCell ref="X193:Y193"/>
    <mergeCell ref="Z192:AB192"/>
    <mergeCell ref="AC192:AD192"/>
    <mergeCell ref="AE192:AG192"/>
    <mergeCell ref="AH192:AI192"/>
    <mergeCell ref="A193:B193"/>
    <mergeCell ref="E193:H193"/>
    <mergeCell ref="I193:K193"/>
    <mergeCell ref="L193:N193"/>
    <mergeCell ref="O193:Q193"/>
    <mergeCell ref="R193:T193"/>
    <mergeCell ref="Z193:AB193"/>
    <mergeCell ref="AC193:AD193"/>
    <mergeCell ref="AE193:AG193"/>
    <mergeCell ref="AH193:AI193"/>
    <mergeCell ref="AJ192:AL192"/>
    <mergeCell ref="AM192:AO192"/>
    <mergeCell ref="AJ193:AL193"/>
    <mergeCell ref="AM193:AO193"/>
    <mergeCell ref="A190:B190"/>
    <mergeCell ref="E190:H190"/>
    <mergeCell ref="I190:K190"/>
    <mergeCell ref="L190:N190"/>
    <mergeCell ref="O190:Q190"/>
    <mergeCell ref="R190:T190"/>
    <mergeCell ref="U190:W190"/>
    <mergeCell ref="X190:Y190"/>
    <mergeCell ref="U191:W191"/>
    <mergeCell ref="X191:Y191"/>
    <mergeCell ref="Z190:AB190"/>
    <mergeCell ref="AC190:AD190"/>
    <mergeCell ref="AE190:AG190"/>
    <mergeCell ref="AH190:AI190"/>
    <mergeCell ref="A191:B191"/>
    <mergeCell ref="E191:H191"/>
    <mergeCell ref="I191:K191"/>
    <mergeCell ref="L191:N191"/>
    <mergeCell ref="O191:Q191"/>
    <mergeCell ref="R191:T191"/>
    <mergeCell ref="Z191:AB191"/>
    <mergeCell ref="AC191:AD191"/>
    <mergeCell ref="AE191:AG191"/>
    <mergeCell ref="AH191:AI191"/>
    <mergeCell ref="AJ190:AL190"/>
    <mergeCell ref="AM190:AO190"/>
    <mergeCell ref="AJ191:AL191"/>
    <mergeCell ref="AM191:AO191"/>
    <mergeCell ref="A188:B188"/>
    <mergeCell ref="E188:H188"/>
    <mergeCell ref="I188:K188"/>
    <mergeCell ref="L188:N188"/>
    <mergeCell ref="O188:Q188"/>
    <mergeCell ref="R188:T188"/>
    <mergeCell ref="U188:W188"/>
    <mergeCell ref="X188:Y188"/>
    <mergeCell ref="U189:W189"/>
    <mergeCell ref="X189:Y189"/>
    <mergeCell ref="Z188:AB188"/>
    <mergeCell ref="AC188:AD188"/>
    <mergeCell ref="AE188:AG188"/>
    <mergeCell ref="AH188:AI188"/>
    <mergeCell ref="A189:B189"/>
    <mergeCell ref="E189:H189"/>
    <mergeCell ref="I189:K189"/>
    <mergeCell ref="L189:N189"/>
    <mergeCell ref="O189:Q189"/>
    <mergeCell ref="R189:T189"/>
    <mergeCell ref="Z189:AB189"/>
    <mergeCell ref="AC189:AD189"/>
    <mergeCell ref="AE189:AG189"/>
    <mergeCell ref="AH189:AI189"/>
    <mergeCell ref="AJ188:AL188"/>
    <mergeCell ref="AM188:AO188"/>
    <mergeCell ref="AJ189:AL189"/>
    <mergeCell ref="AM189:AO189"/>
    <mergeCell ref="A186:B186"/>
    <mergeCell ref="E186:H186"/>
    <mergeCell ref="I186:K186"/>
    <mergeCell ref="L186:N186"/>
    <mergeCell ref="O186:Q186"/>
    <mergeCell ref="R186:T186"/>
    <mergeCell ref="U186:W186"/>
    <mergeCell ref="X186:Y186"/>
    <mergeCell ref="U187:W187"/>
    <mergeCell ref="X187:Y187"/>
    <mergeCell ref="Z186:AB186"/>
    <mergeCell ref="AC186:AD186"/>
    <mergeCell ref="AE186:AG186"/>
    <mergeCell ref="AH186:AI186"/>
    <mergeCell ref="A187:B187"/>
    <mergeCell ref="E187:H187"/>
    <mergeCell ref="I187:K187"/>
    <mergeCell ref="L187:N187"/>
    <mergeCell ref="O187:Q187"/>
    <mergeCell ref="R187:T187"/>
    <mergeCell ref="Z187:AB187"/>
    <mergeCell ref="AC187:AD187"/>
    <mergeCell ref="AE187:AG187"/>
    <mergeCell ref="AH187:AI187"/>
    <mergeCell ref="AJ186:AL186"/>
    <mergeCell ref="AM186:AO186"/>
    <mergeCell ref="AJ187:AL187"/>
    <mergeCell ref="AM187:AO187"/>
    <mergeCell ref="A184:B184"/>
    <mergeCell ref="E184:H184"/>
    <mergeCell ref="I184:K184"/>
    <mergeCell ref="L184:N184"/>
    <mergeCell ref="O184:Q184"/>
    <mergeCell ref="R184:T184"/>
    <mergeCell ref="U184:W184"/>
    <mergeCell ref="X184:Y184"/>
    <mergeCell ref="U185:W185"/>
    <mergeCell ref="X185:Y185"/>
    <mergeCell ref="Z184:AB184"/>
    <mergeCell ref="AC184:AD184"/>
    <mergeCell ref="AE184:AG184"/>
    <mergeCell ref="AH184:AI184"/>
    <mergeCell ref="A185:B185"/>
    <mergeCell ref="E185:H185"/>
    <mergeCell ref="I185:K185"/>
    <mergeCell ref="L185:N185"/>
    <mergeCell ref="O185:Q185"/>
    <mergeCell ref="R185:T185"/>
    <mergeCell ref="Z185:AB185"/>
    <mergeCell ref="AC185:AD185"/>
    <mergeCell ref="AE185:AG185"/>
    <mergeCell ref="AH185:AI185"/>
    <mergeCell ref="AJ184:AL184"/>
    <mergeCell ref="AM184:AO184"/>
    <mergeCell ref="AJ185:AL185"/>
    <mergeCell ref="AM185:AO185"/>
    <mergeCell ref="A182:B182"/>
    <mergeCell ref="E182:H182"/>
    <mergeCell ref="I182:K182"/>
    <mergeCell ref="L182:N182"/>
    <mergeCell ref="O182:Q182"/>
    <mergeCell ref="R182:T182"/>
    <mergeCell ref="U182:W182"/>
    <mergeCell ref="X182:Y182"/>
    <mergeCell ref="U183:W183"/>
    <mergeCell ref="X183:Y183"/>
    <mergeCell ref="Z182:AB182"/>
    <mergeCell ref="AC182:AD182"/>
    <mergeCell ref="AE182:AG182"/>
    <mergeCell ref="AH182:AI182"/>
    <mergeCell ref="A183:B183"/>
    <mergeCell ref="E183:H183"/>
    <mergeCell ref="I183:K183"/>
    <mergeCell ref="L183:N183"/>
    <mergeCell ref="O183:Q183"/>
    <mergeCell ref="R183:T183"/>
    <mergeCell ref="Z183:AB183"/>
    <mergeCell ref="AC183:AD183"/>
    <mergeCell ref="AE183:AG183"/>
    <mergeCell ref="AH183:AI183"/>
    <mergeCell ref="AJ182:AL182"/>
    <mergeCell ref="AM182:AO182"/>
    <mergeCell ref="AJ183:AL183"/>
    <mergeCell ref="AM183:AO183"/>
    <mergeCell ref="A180:B180"/>
    <mergeCell ref="E180:H180"/>
    <mergeCell ref="I180:K180"/>
    <mergeCell ref="L180:N180"/>
    <mergeCell ref="O180:Q180"/>
    <mergeCell ref="R180:T180"/>
    <mergeCell ref="U180:W180"/>
    <mergeCell ref="X180:Y180"/>
    <mergeCell ref="U181:W181"/>
    <mergeCell ref="X181:Y181"/>
    <mergeCell ref="Z180:AB180"/>
    <mergeCell ref="AC180:AD180"/>
    <mergeCell ref="AE180:AG180"/>
    <mergeCell ref="AH180:AI180"/>
    <mergeCell ref="A181:B181"/>
    <mergeCell ref="E181:H181"/>
    <mergeCell ref="I181:K181"/>
    <mergeCell ref="L181:N181"/>
    <mergeCell ref="O181:Q181"/>
    <mergeCell ref="R181:T181"/>
    <mergeCell ref="Z181:AB181"/>
    <mergeCell ref="AC181:AD181"/>
    <mergeCell ref="AE181:AG181"/>
    <mergeCell ref="AH181:AI181"/>
    <mergeCell ref="AJ180:AL180"/>
    <mergeCell ref="AM180:AO180"/>
    <mergeCell ref="AJ181:AL181"/>
    <mergeCell ref="AM181:AO181"/>
    <mergeCell ref="A178:B178"/>
    <mergeCell ref="E178:H178"/>
    <mergeCell ref="I178:K178"/>
    <mergeCell ref="L178:N178"/>
    <mergeCell ref="O178:Q178"/>
    <mergeCell ref="R178:T178"/>
    <mergeCell ref="U178:W178"/>
    <mergeCell ref="X178:Y178"/>
    <mergeCell ref="U179:W179"/>
    <mergeCell ref="X179:Y179"/>
    <mergeCell ref="Z178:AB178"/>
    <mergeCell ref="AC178:AD178"/>
    <mergeCell ref="AE178:AG178"/>
    <mergeCell ref="AH178:AI178"/>
    <mergeCell ref="A179:B179"/>
    <mergeCell ref="E179:H179"/>
    <mergeCell ref="I179:K179"/>
    <mergeCell ref="L179:N179"/>
    <mergeCell ref="O179:Q179"/>
    <mergeCell ref="R179:T179"/>
    <mergeCell ref="Z179:AB179"/>
    <mergeCell ref="AC179:AD179"/>
    <mergeCell ref="AE179:AG179"/>
    <mergeCell ref="AH179:AI179"/>
    <mergeCell ref="AJ178:AL178"/>
    <mergeCell ref="AM178:AO178"/>
    <mergeCell ref="AJ179:AL179"/>
    <mergeCell ref="AM179:AO179"/>
    <mergeCell ref="A176:B176"/>
    <mergeCell ref="E176:H176"/>
    <mergeCell ref="I176:K176"/>
    <mergeCell ref="L176:N176"/>
    <mergeCell ref="O176:Q176"/>
    <mergeCell ref="R176:T176"/>
    <mergeCell ref="U176:W176"/>
    <mergeCell ref="X176:Y176"/>
    <mergeCell ref="U177:W177"/>
    <mergeCell ref="X177:Y177"/>
    <mergeCell ref="Z176:AB176"/>
    <mergeCell ref="AC176:AD176"/>
    <mergeCell ref="AE176:AG176"/>
    <mergeCell ref="AH176:AI176"/>
    <mergeCell ref="A177:B177"/>
    <mergeCell ref="E177:H177"/>
    <mergeCell ref="I177:K177"/>
    <mergeCell ref="L177:N177"/>
    <mergeCell ref="O177:Q177"/>
    <mergeCell ref="R177:T177"/>
    <mergeCell ref="Z177:AB177"/>
    <mergeCell ref="AC177:AD177"/>
    <mergeCell ref="AE177:AG177"/>
    <mergeCell ref="AH177:AI177"/>
    <mergeCell ref="AJ176:AL176"/>
    <mergeCell ref="AM176:AO176"/>
    <mergeCell ref="AJ177:AL177"/>
    <mergeCell ref="AM177:AO177"/>
    <mergeCell ref="A174:B174"/>
    <mergeCell ref="E174:H174"/>
    <mergeCell ref="I174:K174"/>
    <mergeCell ref="L174:N174"/>
    <mergeCell ref="O174:Q174"/>
    <mergeCell ref="R174:T174"/>
    <mergeCell ref="U174:W174"/>
    <mergeCell ref="X174:Y174"/>
    <mergeCell ref="U175:W175"/>
    <mergeCell ref="X175:Y175"/>
    <mergeCell ref="Z174:AB174"/>
    <mergeCell ref="AC174:AD174"/>
    <mergeCell ref="AE174:AG174"/>
    <mergeCell ref="AH174:AI174"/>
    <mergeCell ref="A175:B175"/>
    <mergeCell ref="E175:H175"/>
    <mergeCell ref="I175:K175"/>
    <mergeCell ref="L175:N175"/>
    <mergeCell ref="O175:Q175"/>
    <mergeCell ref="R175:T175"/>
    <mergeCell ref="Z175:AB175"/>
    <mergeCell ref="AC175:AD175"/>
    <mergeCell ref="AE175:AG175"/>
    <mergeCell ref="AH175:AI175"/>
    <mergeCell ref="AJ174:AL174"/>
    <mergeCell ref="AM174:AO174"/>
    <mergeCell ref="AJ175:AL175"/>
    <mergeCell ref="AM175:AO175"/>
    <mergeCell ref="A172:B172"/>
    <mergeCell ref="E172:H172"/>
    <mergeCell ref="I172:K172"/>
    <mergeCell ref="L172:N172"/>
    <mergeCell ref="O172:Q172"/>
    <mergeCell ref="R172:T172"/>
    <mergeCell ref="U172:W172"/>
    <mergeCell ref="X172:Y172"/>
    <mergeCell ref="U173:W173"/>
    <mergeCell ref="X173:Y173"/>
    <mergeCell ref="Z172:AB172"/>
    <mergeCell ref="AC172:AD172"/>
    <mergeCell ref="AE172:AG172"/>
    <mergeCell ref="AH172:AI172"/>
    <mergeCell ref="A173:B173"/>
    <mergeCell ref="E173:H173"/>
    <mergeCell ref="I173:K173"/>
    <mergeCell ref="L173:N173"/>
    <mergeCell ref="O173:Q173"/>
    <mergeCell ref="R173:T173"/>
    <mergeCell ref="Z173:AB173"/>
    <mergeCell ref="AC173:AD173"/>
    <mergeCell ref="AE173:AG173"/>
    <mergeCell ref="AH173:AI173"/>
    <mergeCell ref="AJ172:AL172"/>
    <mergeCell ref="AM172:AO172"/>
    <mergeCell ref="AJ173:AL173"/>
    <mergeCell ref="AM173:AO173"/>
    <mergeCell ref="A169:B169"/>
    <mergeCell ref="E169:H169"/>
    <mergeCell ref="I169:K169"/>
    <mergeCell ref="L169:N169"/>
    <mergeCell ref="O169:Q169"/>
    <mergeCell ref="R169:T169"/>
    <mergeCell ref="U169:W169"/>
    <mergeCell ref="X169:Y169"/>
    <mergeCell ref="U171:W171"/>
    <mergeCell ref="X171:Y171"/>
    <mergeCell ref="Z169:AB169"/>
    <mergeCell ref="AC169:AD169"/>
    <mergeCell ref="AE169:AG169"/>
    <mergeCell ref="AH169:AI169"/>
    <mergeCell ref="A171:B171"/>
    <mergeCell ref="E171:H171"/>
    <mergeCell ref="I171:K171"/>
    <mergeCell ref="L171:N171"/>
    <mergeCell ref="O171:Q171"/>
    <mergeCell ref="R171:T171"/>
    <mergeCell ref="Z171:AB171"/>
    <mergeCell ref="AC171:AD171"/>
    <mergeCell ref="AE171:AG171"/>
    <mergeCell ref="AH171:AI171"/>
    <mergeCell ref="AJ169:AL169"/>
    <mergeCell ref="AM169:AO169"/>
    <mergeCell ref="AJ171:AL171"/>
    <mergeCell ref="AM171:AO171"/>
    <mergeCell ref="A167:B167"/>
    <mergeCell ref="E167:H167"/>
    <mergeCell ref="I167:K167"/>
    <mergeCell ref="L167:N167"/>
    <mergeCell ref="O167:Q167"/>
    <mergeCell ref="R167:T167"/>
    <mergeCell ref="U167:W167"/>
    <mergeCell ref="X167:Y167"/>
    <mergeCell ref="U168:W168"/>
    <mergeCell ref="X168:Y168"/>
    <mergeCell ref="Z167:AB167"/>
    <mergeCell ref="AC167:AD167"/>
    <mergeCell ref="AE167:AG167"/>
    <mergeCell ref="AH167:AI167"/>
    <mergeCell ref="A168:B168"/>
    <mergeCell ref="E168:H168"/>
    <mergeCell ref="I168:K168"/>
    <mergeCell ref="L168:N168"/>
    <mergeCell ref="O168:Q168"/>
    <mergeCell ref="R168:T168"/>
    <mergeCell ref="Z168:AB168"/>
    <mergeCell ref="AC168:AD168"/>
    <mergeCell ref="AE168:AG168"/>
    <mergeCell ref="AH168:AI168"/>
    <mergeCell ref="AJ167:AL167"/>
    <mergeCell ref="AM167:AO167"/>
    <mergeCell ref="AJ168:AL168"/>
    <mergeCell ref="AM168:AO168"/>
    <mergeCell ref="A165:B165"/>
    <mergeCell ref="E165:H165"/>
    <mergeCell ref="I165:K165"/>
    <mergeCell ref="L165:N165"/>
    <mergeCell ref="O165:Q165"/>
    <mergeCell ref="R165:T165"/>
    <mergeCell ref="U165:W165"/>
    <mergeCell ref="X165:Y165"/>
    <mergeCell ref="U166:W166"/>
    <mergeCell ref="X166:Y166"/>
    <mergeCell ref="Z165:AB165"/>
    <mergeCell ref="AC165:AD165"/>
    <mergeCell ref="AE165:AG165"/>
    <mergeCell ref="AH165:AI165"/>
    <mergeCell ref="A166:B166"/>
    <mergeCell ref="E166:H166"/>
    <mergeCell ref="I166:K166"/>
    <mergeCell ref="L166:N166"/>
    <mergeCell ref="O166:Q166"/>
    <mergeCell ref="R166:T166"/>
    <mergeCell ref="Z166:AB166"/>
    <mergeCell ref="AC166:AD166"/>
    <mergeCell ref="AE166:AG166"/>
    <mergeCell ref="AH166:AI166"/>
    <mergeCell ref="AJ165:AL165"/>
    <mergeCell ref="AM165:AO165"/>
    <mergeCell ref="AJ166:AL166"/>
    <mergeCell ref="AM166:AO166"/>
    <mergeCell ref="A163:B163"/>
    <mergeCell ref="E163:H163"/>
    <mergeCell ref="I163:K163"/>
    <mergeCell ref="L163:N163"/>
    <mergeCell ref="O163:Q163"/>
    <mergeCell ref="R163:T163"/>
    <mergeCell ref="U163:W163"/>
    <mergeCell ref="X163:Y163"/>
    <mergeCell ref="U164:W164"/>
    <mergeCell ref="X164:Y164"/>
    <mergeCell ref="Z163:AB163"/>
    <mergeCell ref="AC163:AD163"/>
    <mergeCell ref="AE163:AG163"/>
    <mergeCell ref="AH163:AI163"/>
    <mergeCell ref="A164:B164"/>
    <mergeCell ref="E164:H164"/>
    <mergeCell ref="I164:K164"/>
    <mergeCell ref="L164:N164"/>
    <mergeCell ref="O164:Q164"/>
    <mergeCell ref="R164:T164"/>
    <mergeCell ref="Z164:AB164"/>
    <mergeCell ref="AC164:AD164"/>
    <mergeCell ref="AE164:AG164"/>
    <mergeCell ref="AH164:AI164"/>
    <mergeCell ref="AJ163:AL163"/>
    <mergeCell ref="AM163:AO163"/>
    <mergeCell ref="AJ164:AL164"/>
    <mergeCell ref="AM164:AO164"/>
    <mergeCell ref="A161:B161"/>
    <mergeCell ref="E161:H161"/>
    <mergeCell ref="I161:K161"/>
    <mergeCell ref="L161:N161"/>
    <mergeCell ref="O161:Q161"/>
    <mergeCell ref="R161:T161"/>
    <mergeCell ref="U161:W161"/>
    <mergeCell ref="X161:Y161"/>
    <mergeCell ref="U162:W162"/>
    <mergeCell ref="X162:Y162"/>
    <mergeCell ref="Z161:AB161"/>
    <mergeCell ref="AC161:AD161"/>
    <mergeCell ref="AE161:AG161"/>
    <mergeCell ref="AH161:AI161"/>
    <mergeCell ref="A162:B162"/>
    <mergeCell ref="E162:H162"/>
    <mergeCell ref="I162:K162"/>
    <mergeCell ref="L162:N162"/>
    <mergeCell ref="O162:Q162"/>
    <mergeCell ref="R162:T162"/>
    <mergeCell ref="Z162:AB162"/>
    <mergeCell ref="AC162:AD162"/>
    <mergeCell ref="AE162:AG162"/>
    <mergeCell ref="AH162:AI162"/>
    <mergeCell ref="AJ161:AL161"/>
    <mergeCell ref="AM161:AO161"/>
    <mergeCell ref="AJ162:AL162"/>
    <mergeCell ref="AM162:AO162"/>
    <mergeCell ref="A159:B159"/>
    <mergeCell ref="E159:H159"/>
    <mergeCell ref="I159:K159"/>
    <mergeCell ref="L159:N159"/>
    <mergeCell ref="O159:Q159"/>
    <mergeCell ref="R159:T159"/>
    <mergeCell ref="U159:W159"/>
    <mergeCell ref="X159:Y159"/>
    <mergeCell ref="U160:W160"/>
    <mergeCell ref="X160:Y160"/>
    <mergeCell ref="Z159:AB159"/>
    <mergeCell ref="AC159:AD159"/>
    <mergeCell ref="AE159:AG159"/>
    <mergeCell ref="AH159:AI159"/>
    <mergeCell ref="A160:B160"/>
    <mergeCell ref="E160:H160"/>
    <mergeCell ref="I160:K160"/>
    <mergeCell ref="L160:N160"/>
    <mergeCell ref="O160:Q160"/>
    <mergeCell ref="R160:T160"/>
    <mergeCell ref="Z160:AB160"/>
    <mergeCell ref="AC160:AD160"/>
    <mergeCell ref="AE160:AG160"/>
    <mergeCell ref="AH160:AI160"/>
    <mergeCell ref="AJ159:AL159"/>
    <mergeCell ref="AM159:AO159"/>
    <mergeCell ref="AJ160:AL160"/>
    <mergeCell ref="AM160:AO160"/>
    <mergeCell ref="A157:B157"/>
    <mergeCell ref="E157:H157"/>
    <mergeCell ref="I157:K157"/>
    <mergeCell ref="L157:N157"/>
    <mergeCell ref="O157:Q157"/>
    <mergeCell ref="R157:T157"/>
    <mergeCell ref="U157:W157"/>
    <mergeCell ref="X157:Y157"/>
    <mergeCell ref="U158:W158"/>
    <mergeCell ref="X158:Y158"/>
    <mergeCell ref="Z157:AB157"/>
    <mergeCell ref="AC157:AD157"/>
    <mergeCell ref="AE157:AG157"/>
    <mergeCell ref="AH157:AI157"/>
    <mergeCell ref="A158:B158"/>
    <mergeCell ref="E158:H158"/>
    <mergeCell ref="I158:K158"/>
    <mergeCell ref="L158:N158"/>
    <mergeCell ref="O158:Q158"/>
    <mergeCell ref="R158:T158"/>
    <mergeCell ref="Z158:AB158"/>
    <mergeCell ref="AC158:AD158"/>
    <mergeCell ref="AE158:AG158"/>
    <mergeCell ref="AH158:AI158"/>
    <mergeCell ref="AJ157:AL157"/>
    <mergeCell ref="AM157:AO157"/>
    <mergeCell ref="AJ158:AL158"/>
    <mergeCell ref="AM158:AO158"/>
    <mergeCell ref="A155:B155"/>
    <mergeCell ref="E155:H155"/>
    <mergeCell ref="I155:K155"/>
    <mergeCell ref="L155:N155"/>
    <mergeCell ref="O155:Q155"/>
    <mergeCell ref="R155:T155"/>
    <mergeCell ref="U155:W155"/>
    <mergeCell ref="X155:Y155"/>
    <mergeCell ref="U156:W156"/>
    <mergeCell ref="X156:Y156"/>
    <mergeCell ref="Z155:AB155"/>
    <mergeCell ref="AC155:AD155"/>
    <mergeCell ref="AE155:AG155"/>
    <mergeCell ref="AH155:AI155"/>
    <mergeCell ref="A156:B156"/>
    <mergeCell ref="E156:H156"/>
    <mergeCell ref="I156:K156"/>
    <mergeCell ref="L156:N156"/>
    <mergeCell ref="O156:Q156"/>
    <mergeCell ref="R156:T156"/>
    <mergeCell ref="Z156:AB156"/>
    <mergeCell ref="AC156:AD156"/>
    <mergeCell ref="AE156:AG156"/>
    <mergeCell ref="AH156:AI156"/>
    <mergeCell ref="AJ155:AL155"/>
    <mergeCell ref="AM155:AO155"/>
    <mergeCell ref="AJ156:AL156"/>
    <mergeCell ref="AM156:AO156"/>
    <mergeCell ref="A153:B153"/>
    <mergeCell ref="E153:H153"/>
    <mergeCell ref="I153:K153"/>
    <mergeCell ref="L153:N153"/>
    <mergeCell ref="O153:Q153"/>
    <mergeCell ref="R153:T153"/>
    <mergeCell ref="U153:W153"/>
    <mergeCell ref="X153:Y153"/>
    <mergeCell ref="U154:W154"/>
    <mergeCell ref="X154:Y154"/>
    <mergeCell ref="Z153:AB153"/>
    <mergeCell ref="AC153:AD153"/>
    <mergeCell ref="AE153:AG153"/>
    <mergeCell ref="AH153:AI153"/>
    <mergeCell ref="A154:B154"/>
    <mergeCell ref="E154:H154"/>
    <mergeCell ref="I154:K154"/>
    <mergeCell ref="L154:N154"/>
    <mergeCell ref="O154:Q154"/>
    <mergeCell ref="R154:T154"/>
    <mergeCell ref="Z154:AB154"/>
    <mergeCell ref="AC154:AD154"/>
    <mergeCell ref="AE154:AG154"/>
    <mergeCell ref="AH154:AI154"/>
    <mergeCell ref="AJ153:AL153"/>
    <mergeCell ref="AM153:AO153"/>
    <mergeCell ref="AJ154:AL154"/>
    <mergeCell ref="AM154:AO154"/>
    <mergeCell ref="A151:B151"/>
    <mergeCell ref="E151:H151"/>
    <mergeCell ref="I151:K151"/>
    <mergeCell ref="L151:N151"/>
    <mergeCell ref="O151:Q151"/>
    <mergeCell ref="R151:T151"/>
    <mergeCell ref="U151:W151"/>
    <mergeCell ref="X151:Y151"/>
    <mergeCell ref="U152:W152"/>
    <mergeCell ref="X152:Y152"/>
    <mergeCell ref="Z151:AB151"/>
    <mergeCell ref="AC151:AD151"/>
    <mergeCell ref="AE151:AG151"/>
    <mergeCell ref="AH151:AI151"/>
    <mergeCell ref="A152:B152"/>
    <mergeCell ref="E152:H152"/>
    <mergeCell ref="I152:K152"/>
    <mergeCell ref="L152:N152"/>
    <mergeCell ref="O152:Q152"/>
    <mergeCell ref="R152:T152"/>
    <mergeCell ref="Z152:AB152"/>
    <mergeCell ref="AC152:AD152"/>
    <mergeCell ref="AE152:AG152"/>
    <mergeCell ref="AH152:AI152"/>
    <mergeCell ref="AJ151:AL151"/>
    <mergeCell ref="AM151:AO151"/>
    <mergeCell ref="AJ152:AL152"/>
    <mergeCell ref="AM152:AO152"/>
    <mergeCell ref="A149:B149"/>
    <mergeCell ref="E149:H149"/>
    <mergeCell ref="I149:K149"/>
    <mergeCell ref="L149:N149"/>
    <mergeCell ref="O149:Q149"/>
    <mergeCell ref="R149:T149"/>
    <mergeCell ref="U149:W149"/>
    <mergeCell ref="X149:Y149"/>
    <mergeCell ref="U150:W150"/>
    <mergeCell ref="X150:Y150"/>
    <mergeCell ref="Z149:AB149"/>
    <mergeCell ref="AC149:AD149"/>
    <mergeCell ref="AE149:AG149"/>
    <mergeCell ref="AH149:AI149"/>
    <mergeCell ref="A150:B150"/>
    <mergeCell ref="E150:H150"/>
    <mergeCell ref="I150:K150"/>
    <mergeCell ref="L150:N150"/>
    <mergeCell ref="O150:Q150"/>
    <mergeCell ref="R150:T150"/>
    <mergeCell ref="Z150:AB150"/>
    <mergeCell ref="AC150:AD150"/>
    <mergeCell ref="AE150:AG150"/>
    <mergeCell ref="AH150:AI150"/>
    <mergeCell ref="AJ149:AL149"/>
    <mergeCell ref="AM149:AO149"/>
    <mergeCell ref="AJ150:AL150"/>
    <mergeCell ref="AM150:AO150"/>
    <mergeCell ref="A147:B147"/>
    <mergeCell ref="E147:H147"/>
    <mergeCell ref="I147:K147"/>
    <mergeCell ref="L147:N147"/>
    <mergeCell ref="O147:Q147"/>
    <mergeCell ref="R147:T147"/>
    <mergeCell ref="U147:W147"/>
    <mergeCell ref="X147:Y147"/>
    <mergeCell ref="U148:W148"/>
    <mergeCell ref="X148:Y148"/>
    <mergeCell ref="Z147:AB147"/>
    <mergeCell ref="AC147:AD147"/>
    <mergeCell ref="AE147:AG147"/>
    <mergeCell ref="AH147:AI147"/>
    <mergeCell ref="A148:B148"/>
    <mergeCell ref="E148:H148"/>
    <mergeCell ref="I148:K148"/>
    <mergeCell ref="L148:N148"/>
    <mergeCell ref="O148:Q148"/>
    <mergeCell ref="R148:T148"/>
    <mergeCell ref="Z148:AB148"/>
    <mergeCell ref="AC148:AD148"/>
    <mergeCell ref="AE148:AG148"/>
    <mergeCell ref="AH148:AI148"/>
    <mergeCell ref="AJ147:AL147"/>
    <mergeCell ref="AM147:AO147"/>
    <mergeCell ref="AJ148:AL148"/>
    <mergeCell ref="AM148:AO148"/>
    <mergeCell ref="A145:B145"/>
    <mergeCell ref="E145:H145"/>
    <mergeCell ref="I145:K145"/>
    <mergeCell ref="L145:N145"/>
    <mergeCell ref="O145:Q145"/>
    <mergeCell ref="R145:T145"/>
    <mergeCell ref="U145:W145"/>
    <mergeCell ref="X145:Y145"/>
    <mergeCell ref="U146:W146"/>
    <mergeCell ref="X146:Y146"/>
    <mergeCell ref="Z145:AB145"/>
    <mergeCell ref="AC145:AD145"/>
    <mergeCell ref="AE145:AG145"/>
    <mergeCell ref="AH145:AI145"/>
    <mergeCell ref="A146:B146"/>
    <mergeCell ref="E146:H146"/>
    <mergeCell ref="I146:K146"/>
    <mergeCell ref="L146:N146"/>
    <mergeCell ref="O146:Q146"/>
    <mergeCell ref="R146:T146"/>
    <mergeCell ref="Z146:AB146"/>
    <mergeCell ref="AC146:AD146"/>
    <mergeCell ref="AE146:AG146"/>
    <mergeCell ref="AH146:AI146"/>
    <mergeCell ref="AJ145:AL145"/>
    <mergeCell ref="AM145:AO145"/>
    <mergeCell ref="AJ146:AL146"/>
    <mergeCell ref="AM146:AO146"/>
    <mergeCell ref="A143:B143"/>
    <mergeCell ref="E143:H143"/>
    <mergeCell ref="I143:K143"/>
    <mergeCell ref="L143:N143"/>
    <mergeCell ref="O143:Q143"/>
    <mergeCell ref="R143:T143"/>
    <mergeCell ref="U143:W143"/>
    <mergeCell ref="X143:Y143"/>
    <mergeCell ref="U144:W144"/>
    <mergeCell ref="X144:Y144"/>
    <mergeCell ref="Z143:AB143"/>
    <mergeCell ref="AC143:AD143"/>
    <mergeCell ref="AE143:AG143"/>
    <mergeCell ref="AH143:AI143"/>
    <mergeCell ref="A144:B144"/>
    <mergeCell ref="E144:H144"/>
    <mergeCell ref="I144:K144"/>
    <mergeCell ref="L144:N144"/>
    <mergeCell ref="O144:Q144"/>
    <mergeCell ref="R144:T144"/>
    <mergeCell ref="Z144:AB144"/>
    <mergeCell ref="AC144:AD144"/>
    <mergeCell ref="AE144:AG144"/>
    <mergeCell ref="AH144:AI144"/>
    <mergeCell ref="AJ143:AL143"/>
    <mergeCell ref="AM143:AO143"/>
    <mergeCell ref="AJ144:AL144"/>
    <mergeCell ref="AM144:AO144"/>
    <mergeCell ref="A141:B141"/>
    <mergeCell ref="E141:H141"/>
    <mergeCell ref="I141:K141"/>
    <mergeCell ref="L141:N141"/>
    <mergeCell ref="O141:Q141"/>
    <mergeCell ref="R141:T141"/>
    <mergeCell ref="U141:W141"/>
    <mergeCell ref="X141:Y141"/>
    <mergeCell ref="U142:W142"/>
    <mergeCell ref="X142:Y142"/>
    <mergeCell ref="Z141:AB141"/>
    <mergeCell ref="AC141:AD141"/>
    <mergeCell ref="AE141:AG141"/>
    <mergeCell ref="AH141:AI141"/>
    <mergeCell ref="A142:B142"/>
    <mergeCell ref="E142:H142"/>
    <mergeCell ref="I142:K142"/>
    <mergeCell ref="L142:N142"/>
    <mergeCell ref="O142:Q142"/>
    <mergeCell ref="R142:T142"/>
    <mergeCell ref="Z142:AB142"/>
    <mergeCell ref="AC142:AD142"/>
    <mergeCell ref="AE142:AG142"/>
    <mergeCell ref="AH142:AI142"/>
    <mergeCell ref="AJ141:AL141"/>
    <mergeCell ref="AM141:AO141"/>
    <mergeCell ref="AJ142:AL142"/>
    <mergeCell ref="AM142:AO142"/>
    <mergeCell ref="A139:B139"/>
    <mergeCell ref="E139:H139"/>
    <mergeCell ref="I139:K139"/>
    <mergeCell ref="L139:N139"/>
    <mergeCell ref="O139:Q139"/>
    <mergeCell ref="R139:T139"/>
    <mergeCell ref="U139:W139"/>
    <mergeCell ref="X139:Y139"/>
    <mergeCell ref="U140:W140"/>
    <mergeCell ref="X140:Y140"/>
    <mergeCell ref="Z139:AB139"/>
    <mergeCell ref="AC139:AD139"/>
    <mergeCell ref="AE139:AG139"/>
    <mergeCell ref="AH139:AI139"/>
    <mergeCell ref="A140:B140"/>
    <mergeCell ref="E140:H140"/>
    <mergeCell ref="I140:K140"/>
    <mergeCell ref="L140:N140"/>
    <mergeCell ref="O140:Q140"/>
    <mergeCell ref="R140:T140"/>
    <mergeCell ref="Z140:AB140"/>
    <mergeCell ref="AC140:AD140"/>
    <mergeCell ref="AE140:AG140"/>
    <mergeCell ref="AH140:AI140"/>
    <mergeCell ref="AJ139:AL139"/>
    <mergeCell ref="AM139:AO139"/>
    <mergeCell ref="AJ140:AL140"/>
    <mergeCell ref="AM140:AO140"/>
    <mergeCell ref="A137:B137"/>
    <mergeCell ref="E137:H137"/>
    <mergeCell ref="I137:K137"/>
    <mergeCell ref="L137:N137"/>
    <mergeCell ref="O137:Q137"/>
    <mergeCell ref="R137:T137"/>
    <mergeCell ref="U137:W137"/>
    <mergeCell ref="X137:Y137"/>
    <mergeCell ref="U138:W138"/>
    <mergeCell ref="X138:Y138"/>
    <mergeCell ref="Z137:AB137"/>
    <mergeCell ref="AC137:AD137"/>
    <mergeCell ref="AE137:AG137"/>
    <mergeCell ref="AH137:AI137"/>
    <mergeCell ref="A138:B138"/>
    <mergeCell ref="E138:H138"/>
    <mergeCell ref="I138:K138"/>
    <mergeCell ref="L138:N138"/>
    <mergeCell ref="O138:Q138"/>
    <mergeCell ref="R138:T138"/>
    <mergeCell ref="Z138:AB138"/>
    <mergeCell ref="AC138:AD138"/>
    <mergeCell ref="AE138:AG138"/>
    <mergeCell ref="AH138:AI138"/>
    <mergeCell ref="AJ137:AL137"/>
    <mergeCell ref="AM137:AO137"/>
    <mergeCell ref="AJ138:AL138"/>
    <mergeCell ref="AM138:AO138"/>
    <mergeCell ref="A135:B135"/>
    <mergeCell ref="E135:H135"/>
    <mergeCell ref="I135:K135"/>
    <mergeCell ref="L135:N135"/>
    <mergeCell ref="O135:Q135"/>
    <mergeCell ref="R135:T135"/>
    <mergeCell ref="U135:W135"/>
    <mergeCell ref="X135:Y135"/>
    <mergeCell ref="U136:W136"/>
    <mergeCell ref="X136:Y136"/>
    <mergeCell ref="Z135:AB135"/>
    <mergeCell ref="AC135:AD135"/>
    <mergeCell ref="AE135:AG135"/>
    <mergeCell ref="AH135:AI135"/>
    <mergeCell ref="A136:B136"/>
    <mergeCell ref="E136:H136"/>
    <mergeCell ref="I136:K136"/>
    <mergeCell ref="L136:N136"/>
    <mergeCell ref="O136:Q136"/>
    <mergeCell ref="R136:T136"/>
    <mergeCell ref="Z136:AB136"/>
    <mergeCell ref="AC136:AD136"/>
    <mergeCell ref="AE136:AG136"/>
    <mergeCell ref="AH136:AI136"/>
    <mergeCell ref="AJ135:AL135"/>
    <mergeCell ref="AM135:AO135"/>
    <mergeCell ref="AJ136:AL136"/>
    <mergeCell ref="AM136:AO136"/>
    <mergeCell ref="A133:B133"/>
    <mergeCell ref="E133:H133"/>
    <mergeCell ref="I133:K133"/>
    <mergeCell ref="L133:N133"/>
    <mergeCell ref="O133:Q133"/>
    <mergeCell ref="R133:T133"/>
    <mergeCell ref="U133:W133"/>
    <mergeCell ref="X133:Y133"/>
    <mergeCell ref="U134:W134"/>
    <mergeCell ref="X134:Y134"/>
    <mergeCell ref="Z133:AB133"/>
    <mergeCell ref="AC133:AD133"/>
    <mergeCell ref="AE133:AG133"/>
    <mergeCell ref="AH133:AI133"/>
    <mergeCell ref="A134:B134"/>
    <mergeCell ref="E134:H134"/>
    <mergeCell ref="I134:K134"/>
    <mergeCell ref="L134:N134"/>
    <mergeCell ref="O134:Q134"/>
    <mergeCell ref="R134:T134"/>
    <mergeCell ref="Z134:AB134"/>
    <mergeCell ref="AC134:AD134"/>
    <mergeCell ref="AE134:AG134"/>
    <mergeCell ref="AH134:AI134"/>
    <mergeCell ref="AJ133:AL133"/>
    <mergeCell ref="AM133:AO133"/>
    <mergeCell ref="AJ134:AL134"/>
    <mergeCell ref="AM134:AO134"/>
    <mergeCell ref="A131:B131"/>
    <mergeCell ref="E131:H131"/>
    <mergeCell ref="I131:K131"/>
    <mergeCell ref="L131:N131"/>
    <mergeCell ref="O131:Q131"/>
    <mergeCell ref="R131:T131"/>
    <mergeCell ref="U131:W131"/>
    <mergeCell ref="X131:Y131"/>
    <mergeCell ref="U132:W132"/>
    <mergeCell ref="X132:Y132"/>
    <mergeCell ref="Z131:AB131"/>
    <mergeCell ref="AC131:AD131"/>
    <mergeCell ref="AE131:AG131"/>
    <mergeCell ref="AH131:AI131"/>
    <mergeCell ref="A132:B132"/>
    <mergeCell ref="E132:H132"/>
    <mergeCell ref="I132:K132"/>
    <mergeCell ref="L132:N132"/>
    <mergeCell ref="O132:Q132"/>
    <mergeCell ref="R132:T132"/>
    <mergeCell ref="Z132:AB132"/>
    <mergeCell ref="AC132:AD132"/>
    <mergeCell ref="AE132:AG132"/>
    <mergeCell ref="AH132:AI132"/>
    <mergeCell ref="AJ131:AL131"/>
    <mergeCell ref="AM131:AO131"/>
    <mergeCell ref="AJ132:AL132"/>
    <mergeCell ref="AM132:AO132"/>
    <mergeCell ref="A129:B129"/>
    <mergeCell ref="E129:H129"/>
    <mergeCell ref="I129:K129"/>
    <mergeCell ref="L129:N129"/>
    <mergeCell ref="O129:Q129"/>
    <mergeCell ref="R129:T129"/>
    <mergeCell ref="U129:W129"/>
    <mergeCell ref="X129:Y129"/>
    <mergeCell ref="U130:W130"/>
    <mergeCell ref="X130:Y130"/>
    <mergeCell ref="Z129:AB129"/>
    <mergeCell ref="AC129:AD129"/>
    <mergeCell ref="AE129:AG129"/>
    <mergeCell ref="AH129:AI129"/>
    <mergeCell ref="A130:B130"/>
    <mergeCell ref="E130:H130"/>
    <mergeCell ref="I130:K130"/>
    <mergeCell ref="L130:N130"/>
    <mergeCell ref="O130:Q130"/>
    <mergeCell ref="R130:T130"/>
    <mergeCell ref="Z130:AB130"/>
    <mergeCell ref="AC130:AD130"/>
    <mergeCell ref="AE130:AG130"/>
    <mergeCell ref="AH130:AI130"/>
    <mergeCell ref="AJ129:AL129"/>
    <mergeCell ref="AM129:AO129"/>
    <mergeCell ref="AJ130:AL130"/>
    <mergeCell ref="AM130:AO130"/>
    <mergeCell ref="A127:B127"/>
    <mergeCell ref="E127:H127"/>
    <mergeCell ref="I127:K127"/>
    <mergeCell ref="L127:N127"/>
    <mergeCell ref="O127:Q127"/>
    <mergeCell ref="R127:T127"/>
    <mergeCell ref="U127:W127"/>
    <mergeCell ref="X127:Y127"/>
    <mergeCell ref="U128:W128"/>
    <mergeCell ref="X128:Y128"/>
    <mergeCell ref="Z127:AB127"/>
    <mergeCell ref="AC127:AD127"/>
    <mergeCell ref="AE127:AG127"/>
    <mergeCell ref="AH127:AI127"/>
    <mergeCell ref="A128:B128"/>
    <mergeCell ref="E128:H128"/>
    <mergeCell ref="I128:K128"/>
    <mergeCell ref="L128:N128"/>
    <mergeCell ref="O128:Q128"/>
    <mergeCell ref="R128:T128"/>
    <mergeCell ref="Z128:AB128"/>
    <mergeCell ref="AC128:AD128"/>
    <mergeCell ref="AE128:AG128"/>
    <mergeCell ref="AH128:AI128"/>
    <mergeCell ref="AJ127:AL127"/>
    <mergeCell ref="AM127:AO127"/>
    <mergeCell ref="AJ128:AL128"/>
    <mergeCell ref="AM128:AO128"/>
    <mergeCell ref="A125:B125"/>
    <mergeCell ref="E125:H125"/>
    <mergeCell ref="I125:K125"/>
    <mergeCell ref="L125:N125"/>
    <mergeCell ref="O125:Q125"/>
    <mergeCell ref="R125:T125"/>
    <mergeCell ref="U125:W125"/>
    <mergeCell ref="X125:Y125"/>
    <mergeCell ref="U126:W126"/>
    <mergeCell ref="X126:Y126"/>
    <mergeCell ref="Z125:AB125"/>
    <mergeCell ref="AC125:AD125"/>
    <mergeCell ref="AE125:AG125"/>
    <mergeCell ref="AH125:AI125"/>
    <mergeCell ref="A126:B126"/>
    <mergeCell ref="E126:H126"/>
    <mergeCell ref="I126:K126"/>
    <mergeCell ref="L126:N126"/>
    <mergeCell ref="O126:Q126"/>
    <mergeCell ref="R126:T126"/>
    <mergeCell ref="Z126:AB126"/>
    <mergeCell ref="AC126:AD126"/>
    <mergeCell ref="AE126:AG126"/>
    <mergeCell ref="AH126:AI126"/>
    <mergeCell ref="AJ125:AL125"/>
    <mergeCell ref="AM125:AO125"/>
    <mergeCell ref="AJ126:AL126"/>
    <mergeCell ref="AM126:AO126"/>
    <mergeCell ref="A123:B123"/>
    <mergeCell ref="E123:H123"/>
    <mergeCell ref="I123:K123"/>
    <mergeCell ref="L123:N123"/>
    <mergeCell ref="O123:Q123"/>
    <mergeCell ref="R123:T123"/>
    <mergeCell ref="U123:W123"/>
    <mergeCell ref="X123:Y123"/>
    <mergeCell ref="U124:W124"/>
    <mergeCell ref="X124:Y124"/>
    <mergeCell ref="Z123:AB123"/>
    <mergeCell ref="AC123:AD123"/>
    <mergeCell ref="AE123:AG123"/>
    <mergeCell ref="AH123:AI123"/>
    <mergeCell ref="A124:B124"/>
    <mergeCell ref="E124:H124"/>
    <mergeCell ref="I124:K124"/>
    <mergeCell ref="L124:N124"/>
    <mergeCell ref="O124:Q124"/>
    <mergeCell ref="R124:T124"/>
    <mergeCell ref="Z124:AB124"/>
    <mergeCell ref="AC124:AD124"/>
    <mergeCell ref="AE124:AG124"/>
    <mergeCell ref="AH124:AI124"/>
    <mergeCell ref="AJ123:AL123"/>
    <mergeCell ref="AM123:AO123"/>
    <mergeCell ref="AJ124:AL124"/>
    <mergeCell ref="AM124:AO124"/>
    <mergeCell ref="A121:B121"/>
    <mergeCell ref="E121:H121"/>
    <mergeCell ref="I121:K121"/>
    <mergeCell ref="L121:N121"/>
    <mergeCell ref="O121:Q121"/>
    <mergeCell ref="R121:T121"/>
    <mergeCell ref="U121:W121"/>
    <mergeCell ref="X121:Y121"/>
    <mergeCell ref="U122:W122"/>
    <mergeCell ref="X122:Y122"/>
    <mergeCell ref="Z121:AB121"/>
    <mergeCell ref="AC121:AD121"/>
    <mergeCell ref="AE121:AG121"/>
    <mergeCell ref="AH121:AI121"/>
    <mergeCell ref="A122:B122"/>
    <mergeCell ref="E122:H122"/>
    <mergeCell ref="I122:K122"/>
    <mergeCell ref="L122:N122"/>
    <mergeCell ref="O122:Q122"/>
    <mergeCell ref="R122:T122"/>
    <mergeCell ref="Z122:AB122"/>
    <mergeCell ref="AC122:AD122"/>
    <mergeCell ref="AE122:AG122"/>
    <mergeCell ref="AH122:AI122"/>
    <mergeCell ref="AJ121:AL121"/>
    <mergeCell ref="AM121:AO121"/>
    <mergeCell ref="AJ122:AL122"/>
    <mergeCell ref="AM122:AO122"/>
    <mergeCell ref="A118:B118"/>
    <mergeCell ref="E118:H118"/>
    <mergeCell ref="I118:K118"/>
    <mergeCell ref="L118:N118"/>
    <mergeCell ref="O118:Q118"/>
    <mergeCell ref="R118:T118"/>
    <mergeCell ref="U118:W118"/>
    <mergeCell ref="X118:Y118"/>
    <mergeCell ref="U120:W120"/>
    <mergeCell ref="X120:Y120"/>
    <mergeCell ref="Z118:AB118"/>
    <mergeCell ref="AC118:AD118"/>
    <mergeCell ref="AE118:AG118"/>
    <mergeCell ref="AH118:AI118"/>
    <mergeCell ref="A120:B120"/>
    <mergeCell ref="E120:H120"/>
    <mergeCell ref="I120:K120"/>
    <mergeCell ref="L120:N120"/>
    <mergeCell ref="O120:Q120"/>
    <mergeCell ref="R120:T120"/>
    <mergeCell ref="Z120:AB120"/>
    <mergeCell ref="AC120:AD120"/>
    <mergeCell ref="AE120:AG120"/>
    <mergeCell ref="AH120:AI120"/>
    <mergeCell ref="AJ118:AL118"/>
    <mergeCell ref="AM118:AO118"/>
    <mergeCell ref="AJ120:AL120"/>
    <mergeCell ref="AM120:AO120"/>
    <mergeCell ref="A116:B116"/>
    <mergeCell ref="E116:H116"/>
    <mergeCell ref="I116:K116"/>
    <mergeCell ref="L116:N116"/>
    <mergeCell ref="O116:Q116"/>
    <mergeCell ref="R116:T116"/>
    <mergeCell ref="U116:W116"/>
    <mergeCell ref="X116:Y116"/>
    <mergeCell ref="U117:W117"/>
    <mergeCell ref="X117:Y117"/>
    <mergeCell ref="Z116:AB116"/>
    <mergeCell ref="AC116:AD116"/>
    <mergeCell ref="AE116:AG116"/>
    <mergeCell ref="AH116:AI116"/>
    <mergeCell ref="A117:B117"/>
    <mergeCell ref="E117:H117"/>
    <mergeCell ref="I117:K117"/>
    <mergeCell ref="L117:N117"/>
    <mergeCell ref="O117:Q117"/>
    <mergeCell ref="R117:T117"/>
    <mergeCell ref="Z117:AB117"/>
    <mergeCell ref="AC117:AD117"/>
    <mergeCell ref="AE117:AG117"/>
    <mergeCell ref="AH117:AI117"/>
    <mergeCell ref="AJ116:AL116"/>
    <mergeCell ref="AM116:AO116"/>
    <mergeCell ref="AJ117:AL117"/>
    <mergeCell ref="AM117:AO117"/>
    <mergeCell ref="A114:B114"/>
    <mergeCell ref="E114:H114"/>
    <mergeCell ref="I114:K114"/>
    <mergeCell ref="L114:N114"/>
    <mergeCell ref="O114:Q114"/>
    <mergeCell ref="R114:T114"/>
    <mergeCell ref="U114:W114"/>
    <mergeCell ref="X114:Y114"/>
    <mergeCell ref="U115:W115"/>
    <mergeCell ref="X115:Y115"/>
    <mergeCell ref="Z114:AB114"/>
    <mergeCell ref="AC114:AD114"/>
    <mergeCell ref="AE114:AG114"/>
    <mergeCell ref="AH114:AI114"/>
    <mergeCell ref="A115:B115"/>
    <mergeCell ref="E115:H115"/>
    <mergeCell ref="I115:K115"/>
    <mergeCell ref="L115:N115"/>
    <mergeCell ref="O115:Q115"/>
    <mergeCell ref="R115:T115"/>
    <mergeCell ref="Z115:AB115"/>
    <mergeCell ref="AC115:AD115"/>
    <mergeCell ref="AE115:AG115"/>
    <mergeCell ref="AH115:AI115"/>
    <mergeCell ref="AJ114:AL114"/>
    <mergeCell ref="AM114:AO114"/>
    <mergeCell ref="AJ115:AL115"/>
    <mergeCell ref="AM115:AO115"/>
    <mergeCell ref="A112:B112"/>
    <mergeCell ref="E112:H112"/>
    <mergeCell ref="I112:K112"/>
    <mergeCell ref="L112:N112"/>
    <mergeCell ref="O112:Q112"/>
    <mergeCell ref="R112:T112"/>
    <mergeCell ref="U112:W112"/>
    <mergeCell ref="X112:Y112"/>
    <mergeCell ref="U113:W113"/>
    <mergeCell ref="X113:Y113"/>
    <mergeCell ref="Z112:AB112"/>
    <mergeCell ref="AC112:AD112"/>
    <mergeCell ref="AE112:AG112"/>
    <mergeCell ref="AH112:AI112"/>
    <mergeCell ref="A113:B113"/>
    <mergeCell ref="E113:H113"/>
    <mergeCell ref="I113:K113"/>
    <mergeCell ref="L113:N113"/>
    <mergeCell ref="O113:Q113"/>
    <mergeCell ref="R113:T113"/>
    <mergeCell ref="Z113:AB113"/>
    <mergeCell ref="AC113:AD113"/>
    <mergeCell ref="AE113:AG113"/>
    <mergeCell ref="AH113:AI113"/>
    <mergeCell ref="AJ112:AL112"/>
    <mergeCell ref="AM112:AO112"/>
    <mergeCell ref="AJ113:AL113"/>
    <mergeCell ref="AM113:AO113"/>
    <mergeCell ref="A110:B110"/>
    <mergeCell ref="E110:H110"/>
    <mergeCell ref="I110:K110"/>
    <mergeCell ref="L110:N110"/>
    <mergeCell ref="O110:Q110"/>
    <mergeCell ref="R110:T110"/>
    <mergeCell ref="U110:W110"/>
    <mergeCell ref="X110:Y110"/>
    <mergeCell ref="U111:W111"/>
    <mergeCell ref="X111:Y111"/>
    <mergeCell ref="Z110:AB110"/>
    <mergeCell ref="AC110:AD110"/>
    <mergeCell ref="AE110:AG110"/>
    <mergeCell ref="AH110:AI110"/>
    <mergeCell ref="A111:B111"/>
    <mergeCell ref="E111:H111"/>
    <mergeCell ref="I111:K111"/>
    <mergeCell ref="L111:N111"/>
    <mergeCell ref="O111:Q111"/>
    <mergeCell ref="R111:T111"/>
    <mergeCell ref="Z111:AB111"/>
    <mergeCell ref="AC111:AD111"/>
    <mergeCell ref="AE111:AG111"/>
    <mergeCell ref="AH111:AI111"/>
    <mergeCell ref="AJ110:AL110"/>
    <mergeCell ref="AM110:AO110"/>
    <mergeCell ref="AJ111:AL111"/>
    <mergeCell ref="AM111:AO111"/>
    <mergeCell ref="A108:B108"/>
    <mergeCell ref="E108:H108"/>
    <mergeCell ref="I108:K108"/>
    <mergeCell ref="L108:N108"/>
    <mergeCell ref="O108:Q108"/>
    <mergeCell ref="R108:T108"/>
    <mergeCell ref="U108:W108"/>
    <mergeCell ref="X108:Y108"/>
    <mergeCell ref="U109:W109"/>
    <mergeCell ref="X109:Y109"/>
    <mergeCell ref="Z108:AB108"/>
    <mergeCell ref="AC108:AD108"/>
    <mergeCell ref="AE108:AG108"/>
    <mergeCell ref="AH108:AI108"/>
    <mergeCell ref="A109:B109"/>
    <mergeCell ref="E109:H109"/>
    <mergeCell ref="I109:K109"/>
    <mergeCell ref="L109:N109"/>
    <mergeCell ref="O109:Q109"/>
    <mergeCell ref="R109:T109"/>
    <mergeCell ref="Z109:AB109"/>
    <mergeCell ref="AC109:AD109"/>
    <mergeCell ref="AE109:AG109"/>
    <mergeCell ref="AH109:AI109"/>
    <mergeCell ref="AJ108:AL108"/>
    <mergeCell ref="AM108:AO108"/>
    <mergeCell ref="AJ109:AL109"/>
    <mergeCell ref="AM109:AO109"/>
    <mergeCell ref="A106:B106"/>
    <mergeCell ref="E106:H106"/>
    <mergeCell ref="I106:K106"/>
    <mergeCell ref="L106:N106"/>
    <mergeCell ref="O106:Q106"/>
    <mergeCell ref="R106:T106"/>
    <mergeCell ref="U106:W106"/>
    <mergeCell ref="X106:Y106"/>
    <mergeCell ref="U107:W107"/>
    <mergeCell ref="X107:Y107"/>
    <mergeCell ref="Z106:AB106"/>
    <mergeCell ref="AC106:AD106"/>
    <mergeCell ref="AE106:AG106"/>
    <mergeCell ref="AH106:AI106"/>
    <mergeCell ref="A107:B107"/>
    <mergeCell ref="E107:H107"/>
    <mergeCell ref="I107:K107"/>
    <mergeCell ref="L107:N107"/>
    <mergeCell ref="O107:Q107"/>
    <mergeCell ref="R107:T107"/>
    <mergeCell ref="Z107:AB107"/>
    <mergeCell ref="AC107:AD107"/>
    <mergeCell ref="AE107:AG107"/>
    <mergeCell ref="AH107:AI107"/>
    <mergeCell ref="AJ106:AL106"/>
    <mergeCell ref="AM106:AO106"/>
    <mergeCell ref="AJ107:AL107"/>
    <mergeCell ref="AM107:AO107"/>
    <mergeCell ref="A104:B104"/>
    <mergeCell ref="E104:H104"/>
    <mergeCell ref="I104:K104"/>
    <mergeCell ref="L104:N104"/>
    <mergeCell ref="O104:Q104"/>
    <mergeCell ref="R104:T104"/>
    <mergeCell ref="U104:W104"/>
    <mergeCell ref="X104:Y104"/>
    <mergeCell ref="U105:W105"/>
    <mergeCell ref="X105:Y105"/>
    <mergeCell ref="Z104:AB104"/>
    <mergeCell ref="AC104:AD104"/>
    <mergeCell ref="AE104:AG104"/>
    <mergeCell ref="AH104:AI104"/>
    <mergeCell ref="A105:B105"/>
    <mergeCell ref="E105:H105"/>
    <mergeCell ref="I105:K105"/>
    <mergeCell ref="L105:N105"/>
    <mergeCell ref="O105:Q105"/>
    <mergeCell ref="R105:T105"/>
    <mergeCell ref="Z105:AB105"/>
    <mergeCell ref="AC105:AD105"/>
    <mergeCell ref="AE105:AG105"/>
    <mergeCell ref="AH105:AI105"/>
    <mergeCell ref="AJ104:AL104"/>
    <mergeCell ref="AM104:AO104"/>
    <mergeCell ref="AJ105:AL105"/>
    <mergeCell ref="AM105:AO105"/>
    <mergeCell ref="A102:B102"/>
    <mergeCell ref="E102:H102"/>
    <mergeCell ref="I102:K102"/>
    <mergeCell ref="L102:N102"/>
    <mergeCell ref="O102:Q102"/>
    <mergeCell ref="R102:T102"/>
    <mergeCell ref="U102:W102"/>
    <mergeCell ref="X102:Y102"/>
    <mergeCell ref="U103:W103"/>
    <mergeCell ref="X103:Y103"/>
    <mergeCell ref="Z102:AB102"/>
    <mergeCell ref="AC102:AD102"/>
    <mergeCell ref="AE102:AG102"/>
    <mergeCell ref="AH102:AI102"/>
    <mergeCell ref="A103:B103"/>
    <mergeCell ref="E103:H103"/>
    <mergeCell ref="I103:K103"/>
    <mergeCell ref="L103:N103"/>
    <mergeCell ref="O103:Q103"/>
    <mergeCell ref="R103:T103"/>
    <mergeCell ref="Z103:AB103"/>
    <mergeCell ref="AC103:AD103"/>
    <mergeCell ref="AE103:AG103"/>
    <mergeCell ref="AH103:AI103"/>
    <mergeCell ref="AJ102:AL102"/>
    <mergeCell ref="AM102:AO102"/>
    <mergeCell ref="AJ103:AL103"/>
    <mergeCell ref="AM103:AO103"/>
    <mergeCell ref="A100:B100"/>
    <mergeCell ref="E100:H100"/>
    <mergeCell ref="I100:K100"/>
    <mergeCell ref="L100:N100"/>
    <mergeCell ref="O100:Q100"/>
    <mergeCell ref="R100:T100"/>
    <mergeCell ref="U100:W100"/>
    <mergeCell ref="X100:Y100"/>
    <mergeCell ref="U101:W101"/>
    <mergeCell ref="X101:Y101"/>
    <mergeCell ref="Z100:AB100"/>
    <mergeCell ref="AC100:AD100"/>
    <mergeCell ref="AE100:AG100"/>
    <mergeCell ref="AH100:AI100"/>
    <mergeCell ref="A101:B101"/>
    <mergeCell ref="E101:H101"/>
    <mergeCell ref="I101:K101"/>
    <mergeCell ref="L101:N101"/>
    <mergeCell ref="O101:Q101"/>
    <mergeCell ref="R101:T101"/>
    <mergeCell ref="Z101:AB101"/>
    <mergeCell ref="AC101:AD101"/>
    <mergeCell ref="AE101:AG101"/>
    <mergeCell ref="AH101:AI101"/>
    <mergeCell ref="AJ100:AL100"/>
    <mergeCell ref="AM100:AO100"/>
    <mergeCell ref="AJ101:AL101"/>
    <mergeCell ref="AM101:AO101"/>
    <mergeCell ref="A98:B98"/>
    <mergeCell ref="E98:H98"/>
    <mergeCell ref="I98:K98"/>
    <mergeCell ref="L98:N98"/>
    <mergeCell ref="O98:Q98"/>
    <mergeCell ref="R98:T98"/>
    <mergeCell ref="U98:W98"/>
    <mergeCell ref="X98:Y98"/>
    <mergeCell ref="U99:W99"/>
    <mergeCell ref="X99:Y99"/>
    <mergeCell ref="Z98:AB98"/>
    <mergeCell ref="AC98:AD98"/>
    <mergeCell ref="AE98:AG98"/>
    <mergeCell ref="AH98:AI98"/>
    <mergeCell ref="A99:B99"/>
    <mergeCell ref="E99:H99"/>
    <mergeCell ref="I99:K99"/>
    <mergeCell ref="L99:N99"/>
    <mergeCell ref="O99:Q99"/>
    <mergeCell ref="R99:T99"/>
    <mergeCell ref="Z99:AB99"/>
    <mergeCell ref="AC99:AD99"/>
    <mergeCell ref="AE99:AG99"/>
    <mergeCell ref="AH99:AI99"/>
    <mergeCell ref="AJ98:AL98"/>
    <mergeCell ref="AM98:AO98"/>
    <mergeCell ref="AJ99:AL99"/>
    <mergeCell ref="AM99:AO99"/>
    <mergeCell ref="A96:B96"/>
    <mergeCell ref="E96:H96"/>
    <mergeCell ref="I96:K96"/>
    <mergeCell ref="L96:N96"/>
    <mergeCell ref="O96:Q96"/>
    <mergeCell ref="R96:T96"/>
    <mergeCell ref="U96:W96"/>
    <mergeCell ref="X96:Y96"/>
    <mergeCell ref="U97:W97"/>
    <mergeCell ref="X97:Y97"/>
    <mergeCell ref="Z96:AB96"/>
    <mergeCell ref="AC96:AD96"/>
    <mergeCell ref="AE96:AG96"/>
    <mergeCell ref="AH96:AI96"/>
    <mergeCell ref="A97:B97"/>
    <mergeCell ref="E97:H97"/>
    <mergeCell ref="I97:K97"/>
    <mergeCell ref="L97:N97"/>
    <mergeCell ref="O97:Q97"/>
    <mergeCell ref="R97:T97"/>
    <mergeCell ref="Z97:AB97"/>
    <mergeCell ref="AC97:AD97"/>
    <mergeCell ref="AE97:AG97"/>
    <mergeCell ref="AH97:AI97"/>
    <mergeCell ref="AJ96:AL96"/>
    <mergeCell ref="AM96:AO96"/>
    <mergeCell ref="AJ97:AL97"/>
    <mergeCell ref="AM97:AO97"/>
    <mergeCell ref="A94:B94"/>
    <mergeCell ref="E94:H94"/>
    <mergeCell ref="I94:K94"/>
    <mergeCell ref="L94:N94"/>
    <mergeCell ref="O94:Q94"/>
    <mergeCell ref="R94:T94"/>
    <mergeCell ref="U94:W94"/>
    <mergeCell ref="X94:Y94"/>
    <mergeCell ref="U95:W95"/>
    <mergeCell ref="X95:Y95"/>
    <mergeCell ref="Z94:AB94"/>
    <mergeCell ref="AC94:AD94"/>
    <mergeCell ref="AE94:AG94"/>
    <mergeCell ref="AH94:AI94"/>
    <mergeCell ref="A95:B95"/>
    <mergeCell ref="E95:H95"/>
    <mergeCell ref="I95:K95"/>
    <mergeCell ref="L95:N95"/>
    <mergeCell ref="O95:Q95"/>
    <mergeCell ref="R95:T95"/>
    <mergeCell ref="Z95:AB95"/>
    <mergeCell ref="AC95:AD95"/>
    <mergeCell ref="AE95:AG95"/>
    <mergeCell ref="AH95:AI95"/>
    <mergeCell ref="AJ94:AL94"/>
    <mergeCell ref="AM94:AO94"/>
    <mergeCell ref="AJ95:AL95"/>
    <mergeCell ref="AM95:AO95"/>
    <mergeCell ref="A92:B92"/>
    <mergeCell ref="E92:H92"/>
    <mergeCell ref="I92:K92"/>
    <mergeCell ref="L92:N92"/>
    <mergeCell ref="O92:Q92"/>
    <mergeCell ref="R92:T92"/>
    <mergeCell ref="U92:W92"/>
    <mergeCell ref="X92:Y92"/>
    <mergeCell ref="U93:W93"/>
    <mergeCell ref="X93:Y93"/>
    <mergeCell ref="Z92:AB92"/>
    <mergeCell ref="AC92:AD92"/>
    <mergeCell ref="AE92:AG92"/>
    <mergeCell ref="AH92:AI92"/>
    <mergeCell ref="A93:B93"/>
    <mergeCell ref="E93:H93"/>
    <mergeCell ref="I93:K93"/>
    <mergeCell ref="L93:N93"/>
    <mergeCell ref="O93:Q93"/>
    <mergeCell ref="R93:T93"/>
    <mergeCell ref="Z93:AB93"/>
    <mergeCell ref="AC93:AD93"/>
    <mergeCell ref="AE93:AG93"/>
    <mergeCell ref="AH93:AI93"/>
    <mergeCell ref="AJ92:AL92"/>
    <mergeCell ref="AM92:AO92"/>
    <mergeCell ref="AJ93:AL93"/>
    <mergeCell ref="AM93:AO93"/>
    <mergeCell ref="A90:B90"/>
    <mergeCell ref="E90:H90"/>
    <mergeCell ref="I90:K90"/>
    <mergeCell ref="L90:N90"/>
    <mergeCell ref="O90:Q90"/>
    <mergeCell ref="R90:T90"/>
    <mergeCell ref="U90:W90"/>
    <mergeCell ref="X90:Y90"/>
    <mergeCell ref="U91:W91"/>
    <mergeCell ref="X91:Y91"/>
    <mergeCell ref="Z90:AB90"/>
    <mergeCell ref="AC90:AD90"/>
    <mergeCell ref="AE90:AG90"/>
    <mergeCell ref="AH90:AI90"/>
    <mergeCell ref="A91:B91"/>
    <mergeCell ref="E91:H91"/>
    <mergeCell ref="I91:K91"/>
    <mergeCell ref="L91:N91"/>
    <mergeCell ref="O91:Q91"/>
    <mergeCell ref="R91:T91"/>
    <mergeCell ref="Z91:AB91"/>
    <mergeCell ref="AC91:AD91"/>
    <mergeCell ref="AE91:AG91"/>
    <mergeCell ref="AH91:AI91"/>
    <mergeCell ref="AJ90:AL90"/>
    <mergeCell ref="AM90:AO90"/>
    <mergeCell ref="AJ91:AL91"/>
    <mergeCell ref="AM91:AO91"/>
    <mergeCell ref="A88:B88"/>
    <mergeCell ref="E88:H88"/>
    <mergeCell ref="I88:K88"/>
    <mergeCell ref="L88:N88"/>
    <mergeCell ref="O88:Q88"/>
    <mergeCell ref="R88:T88"/>
    <mergeCell ref="U88:W88"/>
    <mergeCell ref="X88:Y88"/>
    <mergeCell ref="U89:W89"/>
    <mergeCell ref="X89:Y89"/>
    <mergeCell ref="Z88:AB88"/>
    <mergeCell ref="AC88:AD88"/>
    <mergeCell ref="AE88:AG88"/>
    <mergeCell ref="AH88:AI88"/>
    <mergeCell ref="A89:B89"/>
    <mergeCell ref="E89:H89"/>
    <mergeCell ref="I89:K89"/>
    <mergeCell ref="L89:N89"/>
    <mergeCell ref="O89:Q89"/>
    <mergeCell ref="R89:T89"/>
    <mergeCell ref="Z89:AB89"/>
    <mergeCell ref="AC89:AD89"/>
    <mergeCell ref="AE89:AG89"/>
    <mergeCell ref="AH89:AI89"/>
    <mergeCell ref="AJ88:AL88"/>
    <mergeCell ref="AM88:AO88"/>
    <mergeCell ref="AJ89:AL89"/>
    <mergeCell ref="AM89:AO89"/>
    <mergeCell ref="A86:B86"/>
    <mergeCell ref="E86:H86"/>
    <mergeCell ref="I86:K86"/>
    <mergeCell ref="L86:N86"/>
    <mergeCell ref="O86:Q86"/>
    <mergeCell ref="R86:T86"/>
    <mergeCell ref="U86:W86"/>
    <mergeCell ref="X86:Y86"/>
    <mergeCell ref="U87:W87"/>
    <mergeCell ref="X87:Y87"/>
    <mergeCell ref="Z86:AB86"/>
    <mergeCell ref="AC86:AD86"/>
    <mergeCell ref="AE86:AG86"/>
    <mergeCell ref="AH86:AI86"/>
    <mergeCell ref="A87:B87"/>
    <mergeCell ref="E87:H87"/>
    <mergeCell ref="I87:K87"/>
    <mergeCell ref="L87:N87"/>
    <mergeCell ref="O87:Q87"/>
    <mergeCell ref="R87:T87"/>
    <mergeCell ref="Z87:AB87"/>
    <mergeCell ref="AC87:AD87"/>
    <mergeCell ref="AE87:AG87"/>
    <mergeCell ref="AH87:AI87"/>
    <mergeCell ref="AJ86:AL86"/>
    <mergeCell ref="AM86:AO86"/>
    <mergeCell ref="AJ87:AL87"/>
    <mergeCell ref="AM87:AO87"/>
    <mergeCell ref="A84:B84"/>
    <mergeCell ref="E84:H84"/>
    <mergeCell ref="I84:K84"/>
    <mergeCell ref="L84:N84"/>
    <mergeCell ref="O84:Q84"/>
    <mergeCell ref="R84:T84"/>
    <mergeCell ref="U84:W84"/>
    <mergeCell ref="X84:Y84"/>
    <mergeCell ref="U85:W85"/>
    <mergeCell ref="X85:Y85"/>
    <mergeCell ref="Z84:AB84"/>
    <mergeCell ref="AC84:AD84"/>
    <mergeCell ref="AE84:AG84"/>
    <mergeCell ref="AH84:AI84"/>
    <mergeCell ref="A85:B85"/>
    <mergeCell ref="E85:H85"/>
    <mergeCell ref="I85:K85"/>
    <mergeCell ref="L85:N85"/>
    <mergeCell ref="O85:Q85"/>
    <mergeCell ref="R85:T85"/>
    <mergeCell ref="Z85:AB85"/>
    <mergeCell ref="AC85:AD85"/>
    <mergeCell ref="AE85:AG85"/>
    <mergeCell ref="AH85:AI85"/>
    <mergeCell ref="AJ84:AL84"/>
    <mergeCell ref="AM84:AO84"/>
    <mergeCell ref="AJ85:AL85"/>
    <mergeCell ref="AM85:AO85"/>
    <mergeCell ref="A82:B82"/>
    <mergeCell ref="E82:H82"/>
    <mergeCell ref="I82:K82"/>
    <mergeCell ref="L82:N82"/>
    <mergeCell ref="O82:Q82"/>
    <mergeCell ref="R82:T82"/>
    <mergeCell ref="U82:W82"/>
    <mergeCell ref="X82:Y82"/>
    <mergeCell ref="U83:W83"/>
    <mergeCell ref="X83:Y83"/>
    <mergeCell ref="Z82:AB82"/>
    <mergeCell ref="AC82:AD82"/>
    <mergeCell ref="AE82:AG82"/>
    <mergeCell ref="AH82:AI82"/>
    <mergeCell ref="A83:B83"/>
    <mergeCell ref="E83:H83"/>
    <mergeCell ref="I83:K83"/>
    <mergeCell ref="L83:N83"/>
    <mergeCell ref="O83:Q83"/>
    <mergeCell ref="R83:T83"/>
    <mergeCell ref="Z83:AB83"/>
    <mergeCell ref="AC83:AD83"/>
    <mergeCell ref="AE83:AG83"/>
    <mergeCell ref="AH83:AI83"/>
    <mergeCell ref="AJ82:AL82"/>
    <mergeCell ref="AM82:AO82"/>
    <mergeCell ref="AJ83:AL83"/>
    <mergeCell ref="AM83:AO83"/>
    <mergeCell ref="A80:B80"/>
    <mergeCell ref="E80:H80"/>
    <mergeCell ref="I80:K80"/>
    <mergeCell ref="L80:N80"/>
    <mergeCell ref="O80:Q80"/>
    <mergeCell ref="R80:T80"/>
    <mergeCell ref="U80:W80"/>
    <mergeCell ref="X80:Y80"/>
    <mergeCell ref="U81:W81"/>
    <mergeCell ref="X81:Y81"/>
    <mergeCell ref="Z80:AB80"/>
    <mergeCell ref="AC80:AD80"/>
    <mergeCell ref="AE80:AG80"/>
    <mergeCell ref="AH80:AI80"/>
    <mergeCell ref="A81:B81"/>
    <mergeCell ref="E81:H81"/>
    <mergeCell ref="I81:K81"/>
    <mergeCell ref="L81:N81"/>
    <mergeCell ref="O81:Q81"/>
    <mergeCell ref="R81:T81"/>
    <mergeCell ref="Z81:AB81"/>
    <mergeCell ref="AC81:AD81"/>
    <mergeCell ref="AE81:AG81"/>
    <mergeCell ref="AH81:AI81"/>
    <mergeCell ref="AJ80:AL80"/>
    <mergeCell ref="AM80:AO80"/>
    <mergeCell ref="AJ81:AL81"/>
    <mergeCell ref="AM81:AO81"/>
    <mergeCell ref="A78:B78"/>
    <mergeCell ref="E78:H78"/>
    <mergeCell ref="I78:K78"/>
    <mergeCell ref="L78:N78"/>
    <mergeCell ref="O78:Q78"/>
    <mergeCell ref="R78:T78"/>
    <mergeCell ref="U78:W78"/>
    <mergeCell ref="X78:Y78"/>
    <mergeCell ref="U79:W79"/>
    <mergeCell ref="X79:Y79"/>
    <mergeCell ref="Z78:AB78"/>
    <mergeCell ref="AC78:AD78"/>
    <mergeCell ref="AE78:AG78"/>
    <mergeCell ref="AH78:AI78"/>
    <mergeCell ref="A79:B79"/>
    <mergeCell ref="E79:H79"/>
    <mergeCell ref="I79:K79"/>
    <mergeCell ref="L79:N79"/>
    <mergeCell ref="O79:Q79"/>
    <mergeCell ref="R79:T79"/>
    <mergeCell ref="Z79:AB79"/>
    <mergeCell ref="AC79:AD79"/>
    <mergeCell ref="AE79:AG79"/>
    <mergeCell ref="AH79:AI79"/>
    <mergeCell ref="AJ78:AL78"/>
    <mergeCell ref="AM78:AO78"/>
    <mergeCell ref="AJ79:AL79"/>
    <mergeCell ref="AM79:AO79"/>
    <mergeCell ref="A75:B75"/>
    <mergeCell ref="E75:H75"/>
    <mergeCell ref="I75:K75"/>
    <mergeCell ref="L75:N75"/>
    <mergeCell ref="O75:Q75"/>
    <mergeCell ref="R75:T75"/>
    <mergeCell ref="U75:W75"/>
    <mergeCell ref="X75:Y75"/>
    <mergeCell ref="U77:W77"/>
    <mergeCell ref="X77:Y77"/>
    <mergeCell ref="Z75:AB75"/>
    <mergeCell ref="AC75:AD75"/>
    <mergeCell ref="AE75:AG75"/>
    <mergeCell ref="AH75:AI75"/>
    <mergeCell ref="A77:B77"/>
    <mergeCell ref="E77:H77"/>
    <mergeCell ref="I77:K77"/>
    <mergeCell ref="L77:N77"/>
    <mergeCell ref="O77:Q77"/>
    <mergeCell ref="R77:T77"/>
    <mergeCell ref="Z77:AB77"/>
    <mergeCell ref="AC77:AD77"/>
    <mergeCell ref="AE77:AG77"/>
    <mergeCell ref="AH77:AI77"/>
    <mergeCell ref="AJ75:AL75"/>
    <mergeCell ref="AM75:AO75"/>
    <mergeCell ref="AJ77:AL77"/>
    <mergeCell ref="AM77:AO77"/>
    <mergeCell ref="A72:B72"/>
    <mergeCell ref="E72:H72"/>
    <mergeCell ref="I72:K72"/>
    <mergeCell ref="L72:N72"/>
    <mergeCell ref="O72:Q72"/>
    <mergeCell ref="R72:T72"/>
    <mergeCell ref="U72:W72"/>
    <mergeCell ref="X72:Y72"/>
    <mergeCell ref="U74:W74"/>
    <mergeCell ref="X74:Y74"/>
    <mergeCell ref="Z72:AB72"/>
    <mergeCell ref="AC72:AD72"/>
    <mergeCell ref="AE72:AG72"/>
    <mergeCell ref="AH72:AI72"/>
    <mergeCell ref="A74:B74"/>
    <mergeCell ref="E74:H74"/>
    <mergeCell ref="I74:K74"/>
    <mergeCell ref="L74:N74"/>
    <mergeCell ref="O74:Q74"/>
    <mergeCell ref="R74:T74"/>
    <mergeCell ref="Z74:AB74"/>
    <mergeCell ref="AC74:AD74"/>
    <mergeCell ref="AE74:AG74"/>
    <mergeCell ref="AH74:AI74"/>
    <mergeCell ref="AJ72:AL72"/>
    <mergeCell ref="AM72:AO72"/>
    <mergeCell ref="AJ74:AL74"/>
    <mergeCell ref="AM74:AO74"/>
    <mergeCell ref="A70:B70"/>
    <mergeCell ref="E70:H70"/>
    <mergeCell ref="I70:K70"/>
    <mergeCell ref="L70:N70"/>
    <mergeCell ref="O70:Q70"/>
    <mergeCell ref="R70:T70"/>
    <mergeCell ref="U70:W70"/>
    <mergeCell ref="X70:Y70"/>
    <mergeCell ref="U71:W71"/>
    <mergeCell ref="X71:Y71"/>
    <mergeCell ref="Z70:AB70"/>
    <mergeCell ref="AC70:AD70"/>
    <mergeCell ref="AE70:AG70"/>
    <mergeCell ref="AH70:AI70"/>
    <mergeCell ref="A71:B71"/>
    <mergeCell ref="E71:H71"/>
    <mergeCell ref="I71:K71"/>
    <mergeCell ref="L71:N71"/>
    <mergeCell ref="O71:Q71"/>
    <mergeCell ref="R71:T71"/>
    <mergeCell ref="Z71:AB71"/>
    <mergeCell ref="AC71:AD71"/>
    <mergeCell ref="AE71:AG71"/>
    <mergeCell ref="AH71:AI71"/>
    <mergeCell ref="AJ70:AL70"/>
    <mergeCell ref="AM70:AO70"/>
    <mergeCell ref="AJ71:AL71"/>
    <mergeCell ref="AM71:AO71"/>
    <mergeCell ref="A67:B67"/>
    <mergeCell ref="E67:H67"/>
    <mergeCell ref="I67:K67"/>
    <mergeCell ref="L67:N67"/>
    <mergeCell ref="O67:Q67"/>
    <mergeCell ref="R67:T67"/>
    <mergeCell ref="U67:W67"/>
    <mergeCell ref="X67:Y67"/>
    <mergeCell ref="U69:W69"/>
    <mergeCell ref="X69:Y69"/>
    <mergeCell ref="Z67:AB67"/>
    <mergeCell ref="AC67:AD67"/>
    <mergeCell ref="AE67:AG67"/>
    <mergeCell ref="AH67:AI67"/>
    <mergeCell ref="A69:B69"/>
    <mergeCell ref="E69:H69"/>
    <mergeCell ref="I69:K69"/>
    <mergeCell ref="L69:N69"/>
    <mergeCell ref="O69:Q69"/>
    <mergeCell ref="R69:T69"/>
    <mergeCell ref="Z69:AB69"/>
    <mergeCell ref="AC69:AD69"/>
    <mergeCell ref="AE69:AG69"/>
    <mergeCell ref="AH69:AI69"/>
    <mergeCell ref="AJ67:AL67"/>
    <mergeCell ref="AM67:AO67"/>
    <mergeCell ref="AJ69:AL69"/>
    <mergeCell ref="AM69:AO69"/>
    <mergeCell ref="A65:B65"/>
    <mergeCell ref="E65:H65"/>
    <mergeCell ref="I65:K65"/>
    <mergeCell ref="L65:N65"/>
    <mergeCell ref="O65:Q65"/>
    <mergeCell ref="R65:T65"/>
    <mergeCell ref="U65:W65"/>
    <mergeCell ref="X65:Y65"/>
    <mergeCell ref="U66:W66"/>
    <mergeCell ref="X66:Y66"/>
    <mergeCell ref="Z65:AB65"/>
    <mergeCell ref="AC65:AD65"/>
    <mergeCell ref="AE65:AG65"/>
    <mergeCell ref="AH65:AI65"/>
    <mergeCell ref="A66:B66"/>
    <mergeCell ref="E66:H66"/>
    <mergeCell ref="I66:K66"/>
    <mergeCell ref="L66:N66"/>
    <mergeCell ref="O66:Q66"/>
    <mergeCell ref="R66:T66"/>
    <mergeCell ref="Z66:AB66"/>
    <mergeCell ref="AC66:AD66"/>
    <mergeCell ref="AE66:AG66"/>
    <mergeCell ref="AH66:AI66"/>
    <mergeCell ref="AJ65:AL65"/>
    <mergeCell ref="AM65:AO65"/>
    <mergeCell ref="AJ66:AL66"/>
    <mergeCell ref="AM66:AO66"/>
    <mergeCell ref="A63:B63"/>
    <mergeCell ref="E63:H63"/>
    <mergeCell ref="I63:K63"/>
    <mergeCell ref="L63:N63"/>
    <mergeCell ref="O63:Q63"/>
    <mergeCell ref="R63:T63"/>
    <mergeCell ref="U63:W63"/>
    <mergeCell ref="X63:Y63"/>
    <mergeCell ref="U64:W64"/>
    <mergeCell ref="X64:Y64"/>
    <mergeCell ref="Z63:AB63"/>
    <mergeCell ref="AC63:AD63"/>
    <mergeCell ref="AE63:AG63"/>
    <mergeCell ref="AH63:AI63"/>
    <mergeCell ref="A64:B64"/>
    <mergeCell ref="E64:H64"/>
    <mergeCell ref="I64:K64"/>
    <mergeCell ref="L64:N64"/>
    <mergeCell ref="O64:Q64"/>
    <mergeCell ref="R64:T64"/>
    <mergeCell ref="Z64:AB64"/>
    <mergeCell ref="AC64:AD64"/>
    <mergeCell ref="AE64:AG64"/>
    <mergeCell ref="AH64:AI64"/>
    <mergeCell ref="AJ63:AL63"/>
    <mergeCell ref="AM63:AO63"/>
    <mergeCell ref="AJ64:AL64"/>
    <mergeCell ref="AM64:AO64"/>
    <mergeCell ref="A61:B61"/>
    <mergeCell ref="E61:H61"/>
    <mergeCell ref="I61:K61"/>
    <mergeCell ref="L61:N61"/>
    <mergeCell ref="O61:Q61"/>
    <mergeCell ref="R61:T61"/>
    <mergeCell ref="U61:W61"/>
    <mergeCell ref="X61:Y61"/>
    <mergeCell ref="U62:W62"/>
    <mergeCell ref="X62:Y62"/>
    <mergeCell ref="Z61:AB61"/>
    <mergeCell ref="AC61:AD61"/>
    <mergeCell ref="AE61:AG61"/>
    <mergeCell ref="AH61:AI61"/>
    <mergeCell ref="A62:B62"/>
    <mergeCell ref="E62:H62"/>
    <mergeCell ref="I62:K62"/>
    <mergeCell ref="L62:N62"/>
    <mergeCell ref="O62:Q62"/>
    <mergeCell ref="R62:T62"/>
    <mergeCell ref="Z62:AB62"/>
    <mergeCell ref="AC62:AD62"/>
    <mergeCell ref="AE62:AG62"/>
    <mergeCell ref="AH62:AI62"/>
    <mergeCell ref="AJ61:AL61"/>
    <mergeCell ref="AM61:AO61"/>
    <mergeCell ref="AJ62:AL62"/>
    <mergeCell ref="AM62:AO62"/>
    <mergeCell ref="A59:B59"/>
    <mergeCell ref="E59:H59"/>
    <mergeCell ref="I59:K59"/>
    <mergeCell ref="L59:N59"/>
    <mergeCell ref="O59:Q59"/>
    <mergeCell ref="R59:T59"/>
    <mergeCell ref="U59:W59"/>
    <mergeCell ref="X59:Y59"/>
    <mergeCell ref="U60:W60"/>
    <mergeCell ref="X60:Y60"/>
    <mergeCell ref="Z59:AB59"/>
    <mergeCell ref="AC59:AD59"/>
    <mergeCell ref="AE59:AG59"/>
    <mergeCell ref="AH59:AI59"/>
    <mergeCell ref="A60:B60"/>
    <mergeCell ref="E60:H60"/>
    <mergeCell ref="I60:K60"/>
    <mergeCell ref="L60:N60"/>
    <mergeCell ref="O60:Q60"/>
    <mergeCell ref="R60:T60"/>
    <mergeCell ref="Z60:AB60"/>
    <mergeCell ref="AC60:AD60"/>
    <mergeCell ref="AE60:AG60"/>
    <mergeCell ref="AH60:AI60"/>
    <mergeCell ref="AJ59:AL59"/>
    <mergeCell ref="AM59:AO59"/>
    <mergeCell ref="AJ60:AL60"/>
    <mergeCell ref="AM60:AO60"/>
    <mergeCell ref="A54:B54"/>
    <mergeCell ref="E54:H54"/>
    <mergeCell ref="I54:K54"/>
    <mergeCell ref="L54:N54"/>
    <mergeCell ref="O54:Q54"/>
    <mergeCell ref="R54:T54"/>
    <mergeCell ref="U54:W54"/>
    <mergeCell ref="X54:Y54"/>
    <mergeCell ref="U56:W56"/>
    <mergeCell ref="X56:Y56"/>
    <mergeCell ref="Z54:AB54"/>
    <mergeCell ref="AC54:AD54"/>
    <mergeCell ref="AE54:AG54"/>
    <mergeCell ref="AH54:AI54"/>
    <mergeCell ref="A56:B56"/>
    <mergeCell ref="E56:H56"/>
    <mergeCell ref="I56:K56"/>
    <mergeCell ref="L56:N56"/>
    <mergeCell ref="O56:Q56"/>
    <mergeCell ref="R56:T56"/>
    <mergeCell ref="Z56:AB56"/>
    <mergeCell ref="AC56:AD56"/>
    <mergeCell ref="AE56:AG56"/>
    <mergeCell ref="AH56:AI56"/>
    <mergeCell ref="AJ54:AL54"/>
    <mergeCell ref="AM54:AO54"/>
    <mergeCell ref="AJ56:AL56"/>
    <mergeCell ref="AM56:AO56"/>
    <mergeCell ref="A52:B52"/>
    <mergeCell ref="E52:H52"/>
    <mergeCell ref="I52:K52"/>
    <mergeCell ref="L52:N52"/>
    <mergeCell ref="O52:Q52"/>
    <mergeCell ref="R52:T52"/>
    <mergeCell ref="U52:W52"/>
    <mergeCell ref="X52:Y52"/>
    <mergeCell ref="U53:W53"/>
    <mergeCell ref="X53:Y53"/>
    <mergeCell ref="Z52:AB52"/>
    <mergeCell ref="AC52:AD52"/>
    <mergeCell ref="AE52:AG52"/>
    <mergeCell ref="AH52:AI52"/>
    <mergeCell ref="A53:B53"/>
    <mergeCell ref="E53:H53"/>
    <mergeCell ref="I53:K53"/>
    <mergeCell ref="L53:N53"/>
    <mergeCell ref="O53:Q53"/>
    <mergeCell ref="R53:T53"/>
    <mergeCell ref="Z53:AB53"/>
    <mergeCell ref="AC53:AD53"/>
    <mergeCell ref="AE53:AG53"/>
    <mergeCell ref="AH53:AI53"/>
    <mergeCell ref="AJ52:AL52"/>
    <mergeCell ref="AM52:AO52"/>
    <mergeCell ref="AJ53:AL53"/>
    <mergeCell ref="AM53:AO53"/>
    <mergeCell ref="A50:B50"/>
    <mergeCell ref="E50:H50"/>
    <mergeCell ref="I50:K50"/>
    <mergeCell ref="L50:N50"/>
    <mergeCell ref="O50:Q50"/>
    <mergeCell ref="R50:T50"/>
    <mergeCell ref="U50:W50"/>
    <mergeCell ref="X50:Y50"/>
    <mergeCell ref="U51:W51"/>
    <mergeCell ref="X51:Y51"/>
    <mergeCell ref="Z50:AB50"/>
    <mergeCell ref="AC50:AD50"/>
    <mergeCell ref="AE50:AG50"/>
    <mergeCell ref="AH50:AI50"/>
    <mergeCell ref="A51:B51"/>
    <mergeCell ref="E51:H51"/>
    <mergeCell ref="I51:K51"/>
    <mergeCell ref="L51:N51"/>
    <mergeCell ref="O51:Q51"/>
    <mergeCell ref="R51:T51"/>
    <mergeCell ref="Z51:AB51"/>
    <mergeCell ref="AC51:AD51"/>
    <mergeCell ref="AE51:AG51"/>
    <mergeCell ref="AH51:AI51"/>
    <mergeCell ref="AJ50:AL50"/>
    <mergeCell ref="AM50:AO50"/>
    <mergeCell ref="AJ51:AL51"/>
    <mergeCell ref="AM51:AO51"/>
    <mergeCell ref="A48:B48"/>
    <mergeCell ref="E48:H48"/>
    <mergeCell ref="I48:K48"/>
    <mergeCell ref="L48:N48"/>
    <mergeCell ref="O48:Q48"/>
    <mergeCell ref="R48:T48"/>
    <mergeCell ref="U48:W48"/>
    <mergeCell ref="X48:Y48"/>
    <mergeCell ref="U49:W49"/>
    <mergeCell ref="X49:Y49"/>
    <mergeCell ref="Z48:AB48"/>
    <mergeCell ref="AC48:AD48"/>
    <mergeCell ref="AE48:AG48"/>
    <mergeCell ref="AH48:AI48"/>
    <mergeCell ref="A49:B49"/>
    <mergeCell ref="E49:H49"/>
    <mergeCell ref="I49:K49"/>
    <mergeCell ref="L49:N49"/>
    <mergeCell ref="O49:Q49"/>
    <mergeCell ref="R49:T49"/>
    <mergeCell ref="Z49:AB49"/>
    <mergeCell ref="AC49:AD49"/>
    <mergeCell ref="AE49:AG49"/>
    <mergeCell ref="AH49:AI49"/>
    <mergeCell ref="AJ48:AL48"/>
    <mergeCell ref="AM48:AO48"/>
    <mergeCell ref="AJ49:AL49"/>
    <mergeCell ref="AM49:AO49"/>
    <mergeCell ref="A46:B46"/>
    <mergeCell ref="E46:H46"/>
    <mergeCell ref="I46:K46"/>
    <mergeCell ref="L46:N46"/>
    <mergeCell ref="O46:Q46"/>
    <mergeCell ref="R46:T46"/>
    <mergeCell ref="U46:W46"/>
    <mergeCell ref="X46:Y46"/>
    <mergeCell ref="U47:W47"/>
    <mergeCell ref="X47:Y47"/>
    <mergeCell ref="Z46:AB46"/>
    <mergeCell ref="AC46:AD46"/>
    <mergeCell ref="AE46:AG46"/>
    <mergeCell ref="AH46:AI46"/>
    <mergeCell ref="A47:B47"/>
    <mergeCell ref="E47:H47"/>
    <mergeCell ref="I47:K47"/>
    <mergeCell ref="L47:N47"/>
    <mergeCell ref="O47:Q47"/>
    <mergeCell ref="R47:T47"/>
    <mergeCell ref="Z47:AB47"/>
    <mergeCell ref="AC47:AD47"/>
    <mergeCell ref="AE47:AG47"/>
    <mergeCell ref="AH47:AI47"/>
    <mergeCell ref="AJ46:AL46"/>
    <mergeCell ref="AM46:AO46"/>
    <mergeCell ref="AJ47:AL47"/>
    <mergeCell ref="AM47:AO47"/>
    <mergeCell ref="A44:B44"/>
    <mergeCell ref="E44:H44"/>
    <mergeCell ref="I44:K44"/>
    <mergeCell ref="L44:N44"/>
    <mergeCell ref="O44:Q44"/>
    <mergeCell ref="R44:T44"/>
    <mergeCell ref="U44:W44"/>
    <mergeCell ref="X44:Y44"/>
    <mergeCell ref="U45:W45"/>
    <mergeCell ref="X45:Y45"/>
    <mergeCell ref="Z44:AB44"/>
    <mergeCell ref="AC44:AD44"/>
    <mergeCell ref="AE44:AG44"/>
    <mergeCell ref="AH44:AI44"/>
    <mergeCell ref="A45:B45"/>
    <mergeCell ref="E45:H45"/>
    <mergeCell ref="I45:K45"/>
    <mergeCell ref="L45:N45"/>
    <mergeCell ref="O45:Q45"/>
    <mergeCell ref="R45:T45"/>
    <mergeCell ref="Z45:AB45"/>
    <mergeCell ref="AC45:AD45"/>
    <mergeCell ref="AE45:AG45"/>
    <mergeCell ref="AH45:AI45"/>
    <mergeCell ref="AJ44:AL44"/>
    <mergeCell ref="AM44:AO44"/>
    <mergeCell ref="AJ45:AL45"/>
    <mergeCell ref="AM45:AO45"/>
    <mergeCell ref="A42:B42"/>
    <mergeCell ref="E42:H42"/>
    <mergeCell ref="I42:K42"/>
    <mergeCell ref="L42:N42"/>
    <mergeCell ref="O42:Q42"/>
    <mergeCell ref="R42:T42"/>
    <mergeCell ref="U42:W42"/>
    <mergeCell ref="X42:Y42"/>
    <mergeCell ref="U43:W43"/>
    <mergeCell ref="X43:Y43"/>
    <mergeCell ref="Z42:AB42"/>
    <mergeCell ref="AC42:AD42"/>
    <mergeCell ref="AE42:AG42"/>
    <mergeCell ref="AH42:AI42"/>
    <mergeCell ref="A43:B43"/>
    <mergeCell ref="E43:H43"/>
    <mergeCell ref="I43:K43"/>
    <mergeCell ref="L43:N43"/>
    <mergeCell ref="O43:Q43"/>
    <mergeCell ref="R43:T43"/>
    <mergeCell ref="Z43:AB43"/>
    <mergeCell ref="AC43:AD43"/>
    <mergeCell ref="AE43:AG43"/>
    <mergeCell ref="AH43:AI43"/>
    <mergeCell ref="AJ42:AL42"/>
    <mergeCell ref="AM42:AO42"/>
    <mergeCell ref="AJ43:AL43"/>
    <mergeCell ref="AM43:AO43"/>
    <mergeCell ref="A40:B40"/>
    <mergeCell ref="E40:H40"/>
    <mergeCell ref="I40:K40"/>
    <mergeCell ref="L40:N40"/>
    <mergeCell ref="O40:Q40"/>
    <mergeCell ref="R40:T40"/>
    <mergeCell ref="U40:W40"/>
    <mergeCell ref="X40:Y40"/>
    <mergeCell ref="U41:W41"/>
    <mergeCell ref="X41:Y41"/>
    <mergeCell ref="Z40:AB40"/>
    <mergeCell ref="AC40:AD40"/>
    <mergeCell ref="AE40:AG40"/>
    <mergeCell ref="AH40:AI40"/>
    <mergeCell ref="A41:B41"/>
    <mergeCell ref="E41:H41"/>
    <mergeCell ref="I41:K41"/>
    <mergeCell ref="L41:N41"/>
    <mergeCell ref="O41:Q41"/>
    <mergeCell ref="R41:T41"/>
    <mergeCell ref="Z41:AB41"/>
    <mergeCell ref="AC41:AD41"/>
    <mergeCell ref="AE41:AG41"/>
    <mergeCell ref="AH41:AI41"/>
    <mergeCell ref="AJ40:AL40"/>
    <mergeCell ref="AM40:AO40"/>
    <mergeCell ref="AJ41:AL41"/>
    <mergeCell ref="AM41:AO41"/>
    <mergeCell ref="A38:B38"/>
    <mergeCell ref="E38:H38"/>
    <mergeCell ref="I38:K38"/>
    <mergeCell ref="L38:N38"/>
    <mergeCell ref="O38:Q38"/>
    <mergeCell ref="R38:T38"/>
    <mergeCell ref="U38:W38"/>
    <mergeCell ref="X38:Y38"/>
    <mergeCell ref="U39:W39"/>
    <mergeCell ref="X39:Y39"/>
    <mergeCell ref="Z38:AB38"/>
    <mergeCell ref="AC38:AD38"/>
    <mergeCell ref="AE38:AG38"/>
    <mergeCell ref="AH38:AI38"/>
    <mergeCell ref="A39:B39"/>
    <mergeCell ref="E39:H39"/>
    <mergeCell ref="I39:K39"/>
    <mergeCell ref="L39:N39"/>
    <mergeCell ref="O39:Q39"/>
    <mergeCell ref="R39:T39"/>
    <mergeCell ref="Z39:AB39"/>
    <mergeCell ref="AC39:AD39"/>
    <mergeCell ref="AE39:AG39"/>
    <mergeCell ref="AH39:AI39"/>
    <mergeCell ref="AJ38:AL38"/>
    <mergeCell ref="AM38:AO38"/>
    <mergeCell ref="AJ39:AL39"/>
    <mergeCell ref="AM39:AO39"/>
    <mergeCell ref="A36:B36"/>
    <mergeCell ref="E36:H36"/>
    <mergeCell ref="I36:K36"/>
    <mergeCell ref="L36:N36"/>
    <mergeCell ref="O36:Q36"/>
    <mergeCell ref="R36:T36"/>
    <mergeCell ref="U36:W36"/>
    <mergeCell ref="X36:Y36"/>
    <mergeCell ref="U37:W37"/>
    <mergeCell ref="X37:Y37"/>
    <mergeCell ref="Z36:AB36"/>
    <mergeCell ref="AC36:AD36"/>
    <mergeCell ref="AE36:AG36"/>
    <mergeCell ref="AH36:AI36"/>
    <mergeCell ref="A37:B37"/>
    <mergeCell ref="E37:H37"/>
    <mergeCell ref="I37:K37"/>
    <mergeCell ref="L37:N37"/>
    <mergeCell ref="O37:Q37"/>
    <mergeCell ref="R37:T37"/>
    <mergeCell ref="Z37:AB37"/>
    <mergeCell ref="AC37:AD37"/>
    <mergeCell ref="AE37:AG37"/>
    <mergeCell ref="AH37:AI37"/>
    <mergeCell ref="AJ36:AL36"/>
    <mergeCell ref="AM36:AO36"/>
    <mergeCell ref="AJ37:AL37"/>
    <mergeCell ref="AM37:AO37"/>
    <mergeCell ref="A34:B34"/>
    <mergeCell ref="E34:H34"/>
    <mergeCell ref="I34:K34"/>
    <mergeCell ref="L34:N34"/>
    <mergeCell ref="O34:Q34"/>
    <mergeCell ref="R34:T34"/>
    <mergeCell ref="U34:W34"/>
    <mergeCell ref="X34:Y34"/>
    <mergeCell ref="U35:W35"/>
    <mergeCell ref="X35:Y35"/>
    <mergeCell ref="Z34:AB34"/>
    <mergeCell ref="AC34:AD34"/>
    <mergeCell ref="AE34:AG34"/>
    <mergeCell ref="AH34:AI34"/>
    <mergeCell ref="A35:B35"/>
    <mergeCell ref="E35:H35"/>
    <mergeCell ref="I35:K35"/>
    <mergeCell ref="L35:N35"/>
    <mergeCell ref="O35:Q35"/>
    <mergeCell ref="R35:T35"/>
    <mergeCell ref="Z35:AB35"/>
    <mergeCell ref="AC35:AD35"/>
    <mergeCell ref="AE35:AG35"/>
    <mergeCell ref="AH35:AI35"/>
    <mergeCell ref="AJ34:AL34"/>
    <mergeCell ref="AM34:AO34"/>
    <mergeCell ref="AJ35:AL35"/>
    <mergeCell ref="AM35:AO35"/>
    <mergeCell ref="A31:B31"/>
    <mergeCell ref="E31:H31"/>
    <mergeCell ref="I31:K31"/>
    <mergeCell ref="L31:N31"/>
    <mergeCell ref="O31:Q31"/>
    <mergeCell ref="R31:T31"/>
    <mergeCell ref="U31:W31"/>
    <mergeCell ref="X31:Y31"/>
    <mergeCell ref="U32:W32"/>
    <mergeCell ref="X32:Y32"/>
    <mergeCell ref="Z31:AB31"/>
    <mergeCell ref="AC31:AD31"/>
    <mergeCell ref="AE31:AG31"/>
    <mergeCell ref="AH31:AI31"/>
    <mergeCell ref="A32:B32"/>
    <mergeCell ref="E32:H32"/>
    <mergeCell ref="I32:K32"/>
    <mergeCell ref="L32:N32"/>
    <mergeCell ref="O32:Q32"/>
    <mergeCell ref="R32:T32"/>
    <mergeCell ref="Z32:AB32"/>
    <mergeCell ref="AC32:AD32"/>
    <mergeCell ref="AE32:AG32"/>
    <mergeCell ref="AH32:AI32"/>
    <mergeCell ref="AJ31:AL31"/>
    <mergeCell ref="AM31:AO31"/>
    <mergeCell ref="AJ32:AL32"/>
    <mergeCell ref="AM32:AO32"/>
    <mergeCell ref="A29:B29"/>
    <mergeCell ref="E29:H29"/>
    <mergeCell ref="I29:K29"/>
    <mergeCell ref="L29:N29"/>
    <mergeCell ref="O29:Q29"/>
    <mergeCell ref="R29:T29"/>
    <mergeCell ref="U29:W29"/>
    <mergeCell ref="X29:Y29"/>
    <mergeCell ref="U30:W30"/>
    <mergeCell ref="X30:Y30"/>
    <mergeCell ref="Z29:AB29"/>
    <mergeCell ref="AC29:AD29"/>
    <mergeCell ref="AE29:AG29"/>
    <mergeCell ref="AH29:AI29"/>
    <mergeCell ref="A30:B30"/>
    <mergeCell ref="E30:H30"/>
    <mergeCell ref="I30:K30"/>
    <mergeCell ref="L30:N30"/>
    <mergeCell ref="O30:Q30"/>
    <mergeCell ref="R30:T30"/>
    <mergeCell ref="Z30:AB30"/>
    <mergeCell ref="AC30:AD30"/>
    <mergeCell ref="AE30:AG30"/>
    <mergeCell ref="AH30:AI30"/>
    <mergeCell ref="AJ29:AL29"/>
    <mergeCell ref="AM29:AO29"/>
    <mergeCell ref="AJ30:AL30"/>
    <mergeCell ref="AM30:AO30"/>
    <mergeCell ref="A27:B27"/>
    <mergeCell ref="E27:H27"/>
    <mergeCell ref="I27:K27"/>
    <mergeCell ref="L27:N27"/>
    <mergeCell ref="O27:Q27"/>
    <mergeCell ref="R27:T27"/>
    <mergeCell ref="U27:W27"/>
    <mergeCell ref="X27:Y27"/>
    <mergeCell ref="U28:W28"/>
    <mergeCell ref="X28:Y28"/>
    <mergeCell ref="Z27:AB27"/>
    <mergeCell ref="AC27:AD27"/>
    <mergeCell ref="AE27:AG27"/>
    <mergeCell ref="AH27:AI27"/>
    <mergeCell ref="A28:B28"/>
    <mergeCell ref="E28:H28"/>
    <mergeCell ref="I28:K28"/>
    <mergeCell ref="L28:N28"/>
    <mergeCell ref="O28:Q28"/>
    <mergeCell ref="R28:T28"/>
    <mergeCell ref="Z28:AB28"/>
    <mergeCell ref="AC28:AD28"/>
    <mergeCell ref="AE28:AG28"/>
    <mergeCell ref="AH28:AI28"/>
    <mergeCell ref="AJ27:AL27"/>
    <mergeCell ref="AM27:AO27"/>
    <mergeCell ref="AJ28:AL28"/>
    <mergeCell ref="AM28:AO28"/>
    <mergeCell ref="A25:B25"/>
    <mergeCell ref="E25:H25"/>
    <mergeCell ref="I25:K25"/>
    <mergeCell ref="L25:N25"/>
    <mergeCell ref="O25:Q25"/>
    <mergeCell ref="R25:T25"/>
    <mergeCell ref="U25:W25"/>
    <mergeCell ref="X25:Y25"/>
    <mergeCell ref="U26:W26"/>
    <mergeCell ref="X26:Y26"/>
    <mergeCell ref="Z25:AB25"/>
    <mergeCell ref="AC25:AD25"/>
    <mergeCell ref="AE25:AG25"/>
    <mergeCell ref="AH25:AI25"/>
    <mergeCell ref="A26:B26"/>
    <mergeCell ref="E26:H26"/>
    <mergeCell ref="I26:K26"/>
    <mergeCell ref="L26:N26"/>
    <mergeCell ref="O26:Q26"/>
    <mergeCell ref="R26:T26"/>
    <mergeCell ref="Z26:AB26"/>
    <mergeCell ref="AC26:AD26"/>
    <mergeCell ref="AE26:AG26"/>
    <mergeCell ref="AH26:AI26"/>
    <mergeCell ref="AJ25:AL25"/>
    <mergeCell ref="AM25:AO25"/>
    <mergeCell ref="AJ26:AL26"/>
    <mergeCell ref="AM26:AO26"/>
    <mergeCell ref="A23:B23"/>
    <mergeCell ref="E23:H23"/>
    <mergeCell ref="I23:K23"/>
    <mergeCell ref="L23:N23"/>
    <mergeCell ref="O23:Q23"/>
    <mergeCell ref="R23:T23"/>
    <mergeCell ref="U23:W23"/>
    <mergeCell ref="X23:Y23"/>
    <mergeCell ref="U24:W24"/>
    <mergeCell ref="X24:Y24"/>
    <mergeCell ref="Z23:AB23"/>
    <mergeCell ref="AC23:AD23"/>
    <mergeCell ref="AE23:AG23"/>
    <mergeCell ref="AH23:AI23"/>
    <mergeCell ref="A24:B24"/>
    <mergeCell ref="E24:H24"/>
    <mergeCell ref="I24:K24"/>
    <mergeCell ref="L24:N24"/>
    <mergeCell ref="O24:Q24"/>
    <mergeCell ref="R24:T24"/>
    <mergeCell ref="Z24:AB24"/>
    <mergeCell ref="AC24:AD24"/>
    <mergeCell ref="AE24:AG24"/>
    <mergeCell ref="AH24:AI24"/>
    <mergeCell ref="AJ23:AL23"/>
    <mergeCell ref="AM23:AO23"/>
    <mergeCell ref="AJ24:AL24"/>
    <mergeCell ref="AM24:AO24"/>
    <mergeCell ref="AP15:AP18"/>
    <mergeCell ref="AQ15:AQ18"/>
    <mergeCell ref="AJ17:AL18"/>
    <mergeCell ref="AM17:AO18"/>
    <mergeCell ref="AJ19:AL19"/>
    <mergeCell ref="AM19:AO19"/>
    <mergeCell ref="U19:W19"/>
    <mergeCell ref="X19:Y19"/>
    <mergeCell ref="A19:B19"/>
    <mergeCell ref="E19:H19"/>
    <mergeCell ref="I19:K19"/>
    <mergeCell ref="L19:N19"/>
    <mergeCell ref="Z1:AO1"/>
    <mergeCell ref="B2:E2"/>
    <mergeCell ref="Z2:AO2"/>
    <mergeCell ref="Z3:AO3"/>
    <mergeCell ref="Z19:AB19"/>
    <mergeCell ref="AC19:AD19"/>
    <mergeCell ref="AE19:AG19"/>
    <mergeCell ref="AH19:AI19"/>
    <mergeCell ref="O19:Q19"/>
    <mergeCell ref="R19:T19"/>
    <mergeCell ref="A9:AO9"/>
    <mergeCell ref="A10:AO10"/>
    <mergeCell ref="A11:AO11"/>
    <mergeCell ref="A12:AO12"/>
    <mergeCell ref="AG4:AO4"/>
    <mergeCell ref="A5:AO5"/>
    <mergeCell ref="A6:AO6"/>
    <mergeCell ref="A7:AO7"/>
    <mergeCell ref="A13:AO13"/>
    <mergeCell ref="A14:AO14"/>
    <mergeCell ref="AJ15:AO16"/>
    <mergeCell ref="A15:B18"/>
    <mergeCell ref="C15:D18"/>
    <mergeCell ref="E15:H18"/>
    <mergeCell ref="I15:K18"/>
    <mergeCell ref="L15:N18"/>
    <mergeCell ref="O15:Q18"/>
    <mergeCell ref="R15:T18"/>
    <mergeCell ref="AE15:AG18"/>
    <mergeCell ref="AH15:AI18"/>
    <mergeCell ref="U15:W18"/>
    <mergeCell ref="X15:Y18"/>
    <mergeCell ref="Z15:AB18"/>
    <mergeCell ref="AC15:AD18"/>
  </mergeCells>
  <phoneticPr fontId="0" type="noConversion"/>
  <pageMargins left="0.39374999999999999" right="0.19652800000000001" top="0.57986099999999996" bottom="0.55972200000000005" header="0.3" footer="0.19652800000000001"/>
  <pageSetup paperSize="9" fitToWidth="0" fitToHeight="3" orientation="landscape"/>
  <headerFooter>
    <oddFooter>&amp;C&amp;A стр.&amp;P из &amp;N</oddFooter>
  </headerFooter>
</worksheet>
</file>

<file path=xl/worksheets/sheet15.xml><?xml version="1.0" encoding="utf-8"?>
<worksheet xmlns="http://schemas.openxmlformats.org/spreadsheetml/2006/main" xmlns:r="http://schemas.openxmlformats.org/officeDocument/2006/relationships">
  <dimension ref="A1:AQ47"/>
  <sheetViews>
    <sheetView workbookViewId="0">
      <selection activeCell="AH27" sqref="AH27"/>
    </sheetView>
  </sheetViews>
  <sheetFormatPr defaultRowHeight="12.75"/>
  <cols>
    <col min="1" max="1" width="6" customWidth="1"/>
    <col min="2" max="2" width="0.5703125" customWidth="1"/>
    <col min="3" max="3" width="2.7109375" customWidth="1"/>
    <col min="4" max="4" width="2.140625" customWidth="1"/>
    <col min="5" max="5" width="2.85546875" customWidth="1"/>
    <col min="6" max="6" width="2.5703125" customWidth="1"/>
    <col min="7" max="7" width="1.42578125" customWidth="1"/>
    <col min="8" max="8" width="5.140625" customWidth="1"/>
    <col min="9" max="9" width="8.140625" customWidth="1"/>
    <col min="10" max="10" width="3.5703125" customWidth="1"/>
    <col min="11" max="11" width="3.28515625" customWidth="1"/>
    <col min="12" max="12" width="16.5703125" customWidth="1"/>
    <col min="13" max="14" width="3.28515625" customWidth="1"/>
    <col min="15" max="15" width="8.7109375" customWidth="1"/>
    <col min="16" max="16" width="2.85546875" customWidth="1"/>
    <col min="17" max="17" width="4" customWidth="1"/>
    <col min="18" max="18" width="8.140625" customWidth="1"/>
    <col min="19" max="19" width="1.85546875" customWidth="1"/>
    <col min="20" max="20" width="2.7109375" customWidth="1"/>
    <col min="21" max="21" width="11.5703125" customWidth="1"/>
    <col min="22" max="22" width="3.28515625" customWidth="1"/>
    <col min="23" max="23" width="1.5703125" customWidth="1"/>
    <col min="24" max="24" width="5.7109375" customWidth="1"/>
    <col min="25" max="25" width="4.85546875" customWidth="1"/>
    <col min="26" max="26" width="3.85546875" customWidth="1"/>
    <col min="27" max="27" width="1.85546875" customWidth="1"/>
    <col min="28" max="28" width="5.7109375" customWidth="1"/>
    <col min="29" max="29" width="4" customWidth="1"/>
    <col min="30" max="30" width="0.85546875" customWidth="1"/>
    <col min="31" max="31" width="11.42578125" customWidth="1"/>
    <col min="32" max="32" width="2.42578125" hidden="1" customWidth="1"/>
    <col min="33" max="33" width="5.42578125" hidden="1" customWidth="1"/>
    <col min="34" max="34" width="22.42578125" customWidth="1"/>
    <col min="35" max="35" width="2.7109375" customWidth="1"/>
    <col min="36" max="36" width="10.28515625" customWidth="1"/>
    <col min="37" max="37" width="6.7109375" customWidth="1"/>
    <col min="38" max="38" width="14.7109375" customWidth="1"/>
  </cols>
  <sheetData>
    <row r="1" spans="1:38" ht="17.25" customHeight="1">
      <c r="A1" s="66"/>
      <c r="B1" s="9" t="str">
        <f ca="1">'Исходник '!B3</f>
        <v>ООО ИК «ТМ-Электро»</v>
      </c>
      <c r="P1" s="775" t="s">
        <v>696</v>
      </c>
      <c r="Q1" s="447"/>
      <c r="R1" s="447"/>
      <c r="S1" s="447"/>
      <c r="T1" s="447"/>
      <c r="U1" s="447"/>
      <c r="V1" s="561">
        <f ca="1">'Исходник '!B19</f>
        <v>0</v>
      </c>
      <c r="W1" s="561"/>
      <c r="X1" s="561"/>
      <c r="Y1" s="561"/>
      <c r="Z1" s="561"/>
      <c r="AA1" s="561"/>
      <c r="AB1" s="561"/>
      <c r="AC1" s="561"/>
      <c r="AD1" s="561"/>
      <c r="AE1" s="561"/>
    </row>
    <row r="2" spans="1:38" s="132" customFormat="1" ht="81.75" customHeight="1">
      <c r="A2" s="221"/>
      <c r="B2" s="509" t="s">
        <v>1106</v>
      </c>
      <c r="C2" s="526"/>
      <c r="D2" s="526"/>
      <c r="E2" s="526"/>
      <c r="F2" s="526"/>
      <c r="G2" s="526"/>
      <c r="H2" s="526"/>
      <c r="I2" s="526"/>
      <c r="J2" s="526"/>
      <c r="K2" s="147"/>
      <c r="L2" s="147"/>
      <c r="M2" s="147"/>
      <c r="N2" s="147"/>
      <c r="P2" s="776" t="s">
        <v>697</v>
      </c>
      <c r="Q2" s="470"/>
      <c r="R2" s="470"/>
      <c r="S2" s="470"/>
      <c r="T2" s="470"/>
      <c r="U2" s="470"/>
      <c r="V2" s="56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W2" s="561"/>
      <c r="X2" s="561"/>
      <c r="Y2" s="561"/>
      <c r="Z2" s="561"/>
      <c r="AA2" s="561"/>
      <c r="AB2" s="561"/>
      <c r="AC2" s="561"/>
      <c r="AD2" s="561"/>
      <c r="AE2" s="561"/>
    </row>
    <row r="3" spans="1:38" ht="33.75" customHeight="1">
      <c r="A3" s="9"/>
      <c r="B3" s="2" t="str">
        <f ca="1">CONCATENATE('Исходник '!A5," ",'Исходник '!B5)</f>
        <v>Свидетельство о регистрации № 7915</v>
      </c>
      <c r="C3" s="3"/>
      <c r="D3" s="3"/>
      <c r="E3" s="3"/>
      <c r="F3" s="3"/>
      <c r="G3" s="3"/>
      <c r="H3" s="3"/>
      <c r="I3" s="15"/>
      <c r="J3" s="15"/>
      <c r="K3" s="15"/>
      <c r="L3" s="15"/>
      <c r="M3" s="15"/>
      <c r="N3" s="15"/>
      <c r="P3" s="776" t="s">
        <v>698</v>
      </c>
      <c r="Q3" s="470"/>
      <c r="R3" s="470"/>
      <c r="S3" s="470"/>
      <c r="T3" s="470"/>
      <c r="U3" s="470"/>
      <c r="V3" s="561">
        <f ca="1">'Исходник '!B21</f>
        <v>0</v>
      </c>
      <c r="W3" s="561"/>
      <c r="X3" s="561"/>
      <c r="Y3" s="561"/>
      <c r="Z3" s="561"/>
      <c r="AA3" s="561"/>
      <c r="AB3" s="561"/>
      <c r="AC3" s="561"/>
      <c r="AD3" s="561"/>
      <c r="AE3" s="561"/>
      <c r="AJ3" s="11"/>
    </row>
    <row r="4" spans="1:38" ht="15" customHeight="1">
      <c r="A4" s="66"/>
      <c r="B4" s="2" t="str">
        <f ca="1">CONCATENATE('Исходник '!A7," ",'Исходник '!B7)</f>
        <v xml:space="preserve">Действительно до «25» ноября 2022 г. </v>
      </c>
      <c r="C4" s="5"/>
      <c r="D4" s="5"/>
      <c r="E4" s="5"/>
      <c r="F4" s="5"/>
      <c r="G4" s="5"/>
      <c r="H4" s="5"/>
      <c r="I4" s="3"/>
      <c r="J4" s="3"/>
      <c r="K4" s="3"/>
      <c r="L4" s="3"/>
      <c r="M4" s="3"/>
      <c r="N4" s="3"/>
      <c r="P4" s="775" t="s">
        <v>699</v>
      </c>
      <c r="Q4" s="447"/>
      <c r="R4" s="447"/>
      <c r="S4" s="447"/>
      <c r="T4" s="447"/>
      <c r="U4" s="447"/>
      <c r="V4" s="447"/>
      <c r="W4" s="447"/>
      <c r="X4" s="447"/>
      <c r="Y4" s="447"/>
      <c r="Z4" s="667" t="str">
        <f ca="1">'Исходник '!B34</f>
        <v>30 июня 2020г.</v>
      </c>
      <c r="AA4" s="665"/>
      <c r="AB4" s="665"/>
      <c r="AC4" s="665"/>
      <c r="AD4" s="665"/>
      <c r="AE4" s="665"/>
    </row>
    <row r="5" spans="1:38" ht="15" customHeight="1">
      <c r="A5" s="668" t="str">
        <f ca="1">CONCATENATE('Исходник '!A16," ",'Исходник '!F12)</f>
        <v>Протокол  №503-7</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row>
    <row r="6" spans="1:38" ht="15" customHeight="1">
      <c r="A6" s="511" t="s">
        <v>700</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row>
    <row r="7" spans="1:38" ht="15"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row>
    <row r="8" spans="1:38" ht="15" customHeight="1">
      <c r="A8" s="7"/>
      <c r="B8" s="7"/>
      <c r="C8" s="7"/>
      <c r="D8" s="7"/>
      <c r="E8" s="7"/>
      <c r="F8" s="67"/>
      <c r="H8" s="7"/>
      <c r="I8" s="248" t="s">
        <v>1301</v>
      </c>
      <c r="J8" s="68">
        <f ca="1">'Исходник '!B36</f>
        <v>23</v>
      </c>
      <c r="K8" s="7" t="s">
        <v>998</v>
      </c>
      <c r="L8" s="7" t="s">
        <v>701</v>
      </c>
      <c r="P8" s="84">
        <f ca="1">'Исходник '!B37</f>
        <v>58</v>
      </c>
      <c r="Q8" s="12" t="s">
        <v>1000</v>
      </c>
      <c r="R8" s="12"/>
      <c r="S8" s="7" t="s">
        <v>702</v>
      </c>
      <c r="Z8" s="68">
        <f ca="1">'Исходник '!B38</f>
        <v>741</v>
      </c>
      <c r="AA8" s="7" t="s">
        <v>1002</v>
      </c>
      <c r="AC8" s="7"/>
      <c r="AD8" s="7"/>
      <c r="AE8" s="7"/>
    </row>
    <row r="9" spans="1:38" ht="15"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row>
    <row r="10" spans="1:38" ht="15" customHeight="1">
      <c r="A10" s="505" t="str">
        <f ca="1">'Исходник '!B23</f>
        <v>приёмо-сдаточные</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row>
    <row r="11" spans="1:38" s="52" customFormat="1" ht="15" customHeight="1">
      <c r="A11" s="615" t="s">
        <v>1305</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L11" s="268"/>
    </row>
    <row r="12" spans="1:38" ht="15" customHeight="1">
      <c r="A12" s="606" t="s">
        <v>703</v>
      </c>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L12" s="326"/>
    </row>
    <row r="13" spans="1:38" ht="15" customHeight="1">
      <c r="A13" s="606"/>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L13" s="326"/>
    </row>
    <row r="14" spans="1:38" ht="18" customHeight="1">
      <c r="A14" s="327"/>
      <c r="B14" s="664" t="s">
        <v>704</v>
      </c>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L14" s="326"/>
    </row>
    <row r="15" spans="1:38" ht="18" customHeight="1">
      <c r="A15" s="327"/>
      <c r="B15" s="664" t="s">
        <v>705</v>
      </c>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L15" s="130"/>
    </row>
    <row r="16" spans="1:38" ht="18" customHeight="1">
      <c r="A16" s="327"/>
      <c r="B16" s="664" t="s">
        <v>706</v>
      </c>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L16" s="9"/>
    </row>
    <row r="17" spans="1:31" ht="18" customHeight="1">
      <c r="A17" s="327"/>
      <c r="B17" s="664" t="s">
        <v>707</v>
      </c>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row>
    <row r="18" spans="1:31" ht="18" customHeight="1">
      <c r="A18" s="327"/>
      <c r="B18" s="664" t="s">
        <v>708</v>
      </c>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row>
    <row r="19" spans="1:31" ht="18" customHeight="1">
      <c r="A19" s="510" t="s">
        <v>1307</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row>
    <row r="20" spans="1:31" s="2" customFormat="1" ht="42.75" customHeight="1">
      <c r="A20" s="556" t="s">
        <v>1017</v>
      </c>
      <c r="B20" s="556"/>
      <c r="C20" s="556" t="s">
        <v>709</v>
      </c>
      <c r="D20" s="556"/>
      <c r="E20" s="556"/>
      <c r="F20" s="556"/>
      <c r="G20" s="556"/>
      <c r="H20" s="556"/>
      <c r="I20" s="556"/>
      <c r="J20" s="556" t="s">
        <v>710</v>
      </c>
      <c r="K20" s="556"/>
      <c r="L20" s="556"/>
      <c r="M20" s="556" t="s">
        <v>711</v>
      </c>
      <c r="N20" s="556"/>
      <c r="O20" s="556"/>
      <c r="P20" s="556" t="s">
        <v>712</v>
      </c>
      <c r="Q20" s="556"/>
      <c r="R20" s="556"/>
      <c r="S20" s="556" t="s">
        <v>713</v>
      </c>
      <c r="T20" s="556"/>
      <c r="U20" s="556"/>
      <c r="V20" s="556"/>
      <c r="W20" s="556"/>
      <c r="X20" s="556"/>
      <c r="Y20" s="556"/>
      <c r="Z20" s="556"/>
      <c r="AA20" s="556"/>
      <c r="AB20" s="556"/>
      <c r="AC20" s="556"/>
      <c r="AD20" s="556" t="s">
        <v>714</v>
      </c>
      <c r="AE20" s="556"/>
    </row>
    <row r="21" spans="1:31" s="2" customFormat="1" ht="12" customHeight="1">
      <c r="A21" s="556"/>
      <c r="B21" s="556"/>
      <c r="C21" s="556"/>
      <c r="D21" s="556"/>
      <c r="E21" s="556"/>
      <c r="F21" s="556"/>
      <c r="G21" s="556"/>
      <c r="H21" s="556"/>
      <c r="I21" s="556"/>
      <c r="J21" s="556"/>
      <c r="K21" s="556"/>
      <c r="L21" s="556"/>
      <c r="M21" s="556"/>
      <c r="N21" s="556"/>
      <c r="O21" s="556"/>
      <c r="P21" s="556"/>
      <c r="Q21" s="556"/>
      <c r="R21" s="556"/>
      <c r="S21" s="556" t="s">
        <v>715</v>
      </c>
      <c r="T21" s="556"/>
      <c r="U21" s="556"/>
      <c r="V21" s="669" t="s">
        <v>716</v>
      </c>
      <c r="W21" s="670"/>
      <c r="X21" s="670"/>
      <c r="Y21" s="491"/>
      <c r="Z21" s="556" t="s">
        <v>717</v>
      </c>
      <c r="AA21" s="556"/>
      <c r="AB21" s="556"/>
      <c r="AC21" s="556"/>
      <c r="AD21" s="556"/>
      <c r="AE21" s="556"/>
    </row>
    <row r="22" spans="1:31" s="2" customFormat="1" ht="4.5" customHeight="1">
      <c r="A22" s="556"/>
      <c r="B22" s="556"/>
      <c r="C22" s="556"/>
      <c r="D22" s="556"/>
      <c r="E22" s="556"/>
      <c r="F22" s="556"/>
      <c r="G22" s="556"/>
      <c r="H22" s="556"/>
      <c r="I22" s="556"/>
      <c r="J22" s="556"/>
      <c r="K22" s="556"/>
      <c r="L22" s="556"/>
      <c r="M22" s="556"/>
      <c r="N22" s="556"/>
      <c r="O22" s="556"/>
      <c r="P22" s="556"/>
      <c r="Q22" s="556"/>
      <c r="R22" s="556"/>
      <c r="S22" s="556"/>
      <c r="T22" s="556"/>
      <c r="U22" s="556"/>
      <c r="V22" s="570"/>
      <c r="W22" s="571"/>
      <c r="X22" s="571"/>
      <c r="Y22" s="489"/>
      <c r="Z22" s="556"/>
      <c r="AA22" s="556"/>
      <c r="AB22" s="556"/>
      <c r="AC22" s="556"/>
      <c r="AD22" s="556"/>
      <c r="AE22" s="556"/>
    </row>
    <row r="23" spans="1:31" ht="18" customHeight="1">
      <c r="A23" s="745">
        <v>1</v>
      </c>
      <c r="B23" s="745"/>
      <c r="C23" s="745">
        <v>2</v>
      </c>
      <c r="D23" s="745"/>
      <c r="E23" s="745"/>
      <c r="F23" s="745"/>
      <c r="G23" s="745"/>
      <c r="H23" s="745"/>
      <c r="I23" s="745"/>
      <c r="J23" s="745">
        <v>3</v>
      </c>
      <c r="K23" s="745"/>
      <c r="L23" s="745"/>
      <c r="M23" s="745">
        <v>4</v>
      </c>
      <c r="N23" s="745"/>
      <c r="O23" s="745"/>
      <c r="P23" s="745">
        <v>5</v>
      </c>
      <c r="Q23" s="745"/>
      <c r="R23" s="745"/>
      <c r="S23" s="745">
        <v>6</v>
      </c>
      <c r="T23" s="745"/>
      <c r="U23" s="745"/>
      <c r="V23" s="777">
        <v>7</v>
      </c>
      <c r="W23" s="778"/>
      <c r="X23" s="778"/>
      <c r="Y23" s="468"/>
      <c r="Z23" s="745">
        <v>8</v>
      </c>
      <c r="AA23" s="745"/>
      <c r="AB23" s="745"/>
      <c r="AC23" s="745"/>
      <c r="AD23" s="745">
        <v>9</v>
      </c>
      <c r="AE23" s="745"/>
    </row>
    <row r="24" spans="1:31" s="135" customFormat="1" ht="75.75" customHeight="1">
      <c r="A24" s="556">
        <v>1</v>
      </c>
      <c r="B24" s="556"/>
      <c r="C24" s="553" t="s">
        <v>718</v>
      </c>
      <c r="D24" s="554"/>
      <c r="E24" s="554"/>
      <c r="F24" s="554"/>
      <c r="G24" s="554"/>
      <c r="H24" s="554"/>
      <c r="I24" s="555"/>
      <c r="J24" s="556" t="s">
        <v>719</v>
      </c>
      <c r="K24" s="556"/>
      <c r="L24" s="556"/>
      <c r="M24" s="556">
        <v>20</v>
      </c>
      <c r="N24" s="556"/>
      <c r="O24" s="556"/>
      <c r="P24" s="556">
        <v>40</v>
      </c>
      <c r="Q24" s="556"/>
      <c r="R24" s="556"/>
      <c r="S24" s="556">
        <v>4</v>
      </c>
      <c r="T24" s="556"/>
      <c r="U24" s="556"/>
      <c r="V24" s="553">
        <v>1.2</v>
      </c>
      <c r="W24" s="554"/>
      <c r="X24" s="554"/>
      <c r="Y24" s="468"/>
      <c r="Z24" s="556">
        <f>V24*AD24</f>
        <v>1.92</v>
      </c>
      <c r="AA24" s="556"/>
      <c r="AB24" s="556"/>
      <c r="AC24" s="556"/>
      <c r="AD24" s="556">
        <v>1.6</v>
      </c>
      <c r="AE24" s="556"/>
    </row>
    <row r="25" spans="1:31" s="135" customFormat="1" ht="75" customHeight="1">
      <c r="A25" s="556">
        <v>2</v>
      </c>
      <c r="B25" s="556"/>
      <c r="C25" s="553" t="s">
        <v>718</v>
      </c>
      <c r="D25" s="554"/>
      <c r="E25" s="554"/>
      <c r="F25" s="554"/>
      <c r="G25" s="554"/>
      <c r="H25" s="554"/>
      <c r="I25" s="555"/>
      <c r="J25" s="556" t="s">
        <v>720</v>
      </c>
      <c r="K25" s="556"/>
      <c r="L25" s="556"/>
      <c r="M25" s="556">
        <v>20</v>
      </c>
      <c r="N25" s="556"/>
      <c r="O25" s="556"/>
      <c r="P25" s="556">
        <v>40</v>
      </c>
      <c r="Q25" s="556"/>
      <c r="R25" s="556"/>
      <c r="S25" s="556">
        <v>4</v>
      </c>
      <c r="T25" s="556"/>
      <c r="U25" s="556"/>
      <c r="V25" s="553">
        <v>1.4</v>
      </c>
      <c r="W25" s="554"/>
      <c r="X25" s="554"/>
      <c r="Y25" s="468"/>
      <c r="Z25" s="556">
        <f>V25*AD25</f>
        <v>2.2399999999999998</v>
      </c>
      <c r="AA25" s="556"/>
      <c r="AB25" s="556"/>
      <c r="AC25" s="556"/>
      <c r="AD25" s="556">
        <v>1.6</v>
      </c>
      <c r="AE25" s="556"/>
    </row>
    <row r="26" spans="1:31" s="135" customFormat="1" ht="75" customHeight="1">
      <c r="A26" s="553">
        <v>3</v>
      </c>
      <c r="B26" s="555"/>
      <c r="C26" s="553" t="s">
        <v>718</v>
      </c>
      <c r="D26" s="554"/>
      <c r="E26" s="554"/>
      <c r="F26" s="554"/>
      <c r="G26" s="554"/>
      <c r="H26" s="554"/>
      <c r="I26" s="555"/>
      <c r="J26" s="553" t="s">
        <v>721</v>
      </c>
      <c r="K26" s="554"/>
      <c r="L26" s="555"/>
      <c r="M26" s="553">
        <v>20</v>
      </c>
      <c r="N26" s="554"/>
      <c r="O26" s="555"/>
      <c r="P26" s="553">
        <v>40</v>
      </c>
      <c r="Q26" s="554"/>
      <c r="R26" s="555"/>
      <c r="S26" s="553">
        <v>4</v>
      </c>
      <c r="T26" s="554"/>
      <c r="U26" s="555"/>
      <c r="V26" s="553">
        <v>1.3</v>
      </c>
      <c r="W26" s="554"/>
      <c r="X26" s="554"/>
      <c r="Y26" s="555"/>
      <c r="Z26" s="553">
        <f>V26*AD26</f>
        <v>2.08</v>
      </c>
      <c r="AA26" s="554"/>
      <c r="AB26" s="554"/>
      <c r="AC26" s="555"/>
      <c r="AD26" s="553">
        <v>1.6</v>
      </c>
      <c r="AE26" s="555"/>
    </row>
    <row r="27" spans="1:31" s="135" customFormat="1" ht="75" customHeight="1">
      <c r="A27" s="553">
        <v>4</v>
      </c>
      <c r="B27" s="555"/>
      <c r="C27" s="553" t="s">
        <v>718</v>
      </c>
      <c r="D27" s="554"/>
      <c r="E27" s="554"/>
      <c r="F27" s="554"/>
      <c r="G27" s="554"/>
      <c r="H27" s="554"/>
      <c r="I27" s="555"/>
      <c r="J27" s="553" t="s">
        <v>722</v>
      </c>
      <c r="K27" s="554"/>
      <c r="L27" s="555"/>
      <c r="M27" s="553">
        <v>20</v>
      </c>
      <c r="N27" s="554"/>
      <c r="O27" s="555"/>
      <c r="P27" s="553">
        <v>40</v>
      </c>
      <c r="Q27" s="554"/>
      <c r="R27" s="555"/>
      <c r="S27" s="553">
        <v>4</v>
      </c>
      <c r="T27" s="554"/>
      <c r="U27" s="555"/>
      <c r="V27" s="553">
        <v>1.5</v>
      </c>
      <c r="W27" s="554"/>
      <c r="X27" s="554"/>
      <c r="Y27" s="555"/>
      <c r="Z27" s="553">
        <f>V27*AD27</f>
        <v>2.4000000000000004</v>
      </c>
      <c r="AA27" s="554"/>
      <c r="AB27" s="554"/>
      <c r="AC27" s="555"/>
      <c r="AD27" s="553">
        <v>1.6</v>
      </c>
      <c r="AE27" s="555"/>
    </row>
    <row r="28" spans="1:31" s="135" customFormat="1" ht="75" customHeight="1">
      <c r="A28" s="553">
        <v>5</v>
      </c>
      <c r="B28" s="555"/>
      <c r="C28" s="553" t="s">
        <v>718</v>
      </c>
      <c r="D28" s="554"/>
      <c r="E28" s="554"/>
      <c r="F28" s="554"/>
      <c r="G28" s="554"/>
      <c r="H28" s="554"/>
      <c r="I28" s="555"/>
      <c r="J28" s="553" t="s">
        <v>723</v>
      </c>
      <c r="K28" s="554"/>
      <c r="L28" s="555"/>
      <c r="M28" s="553">
        <v>20</v>
      </c>
      <c r="N28" s="554"/>
      <c r="O28" s="555"/>
      <c r="P28" s="553">
        <v>40</v>
      </c>
      <c r="Q28" s="554"/>
      <c r="R28" s="555"/>
      <c r="S28" s="553">
        <v>4</v>
      </c>
      <c r="T28" s="554"/>
      <c r="U28" s="555"/>
      <c r="V28" s="553">
        <v>1.1000000000000001</v>
      </c>
      <c r="W28" s="554"/>
      <c r="X28" s="554"/>
      <c r="Y28" s="555"/>
      <c r="Z28" s="553">
        <f>V28*AD28</f>
        <v>1.7600000000000002</v>
      </c>
      <c r="AA28" s="554"/>
      <c r="AB28" s="554"/>
      <c r="AC28" s="555"/>
      <c r="AD28" s="553">
        <v>1.6</v>
      </c>
      <c r="AE28" s="555"/>
    </row>
    <row r="29" spans="1:31" ht="27" customHeight="1">
      <c r="A29" s="702" t="s">
        <v>158</v>
      </c>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row>
    <row r="30" spans="1:31" ht="20.25" customHeight="1">
      <c r="A30" s="683" t="s">
        <v>1017</v>
      </c>
      <c r="B30" s="683" t="s">
        <v>1018</v>
      </c>
      <c r="C30" s="683"/>
      <c r="D30" s="683"/>
      <c r="E30" s="683"/>
      <c r="F30" s="683" t="s">
        <v>1019</v>
      </c>
      <c r="G30" s="683"/>
      <c r="H30" s="683"/>
      <c r="I30" s="683" t="s">
        <v>1021</v>
      </c>
      <c r="J30" s="683"/>
      <c r="K30" s="683"/>
      <c r="L30" s="683"/>
      <c r="M30" s="683"/>
      <c r="N30" s="683"/>
      <c r="O30" s="683"/>
      <c r="P30" s="683" t="s">
        <v>1022</v>
      </c>
      <c r="Q30" s="683"/>
      <c r="R30" s="683"/>
      <c r="S30" s="683"/>
      <c r="T30" s="683"/>
      <c r="U30" s="683"/>
      <c r="V30" s="683" t="s">
        <v>1023</v>
      </c>
      <c r="W30" s="683"/>
      <c r="X30" s="683"/>
      <c r="Y30" s="683"/>
      <c r="Z30" s="683"/>
      <c r="AA30" s="683" t="s">
        <v>724</v>
      </c>
      <c r="AB30" s="683"/>
      <c r="AC30" s="683"/>
      <c r="AD30" s="683"/>
      <c r="AE30" s="683"/>
    </row>
    <row r="31" spans="1:31" ht="29.25" customHeight="1">
      <c r="A31" s="683"/>
      <c r="B31" s="683"/>
      <c r="C31" s="683"/>
      <c r="D31" s="683"/>
      <c r="E31" s="683"/>
      <c r="F31" s="683"/>
      <c r="G31" s="683"/>
      <c r="H31" s="683"/>
      <c r="I31" s="683" t="s">
        <v>1025</v>
      </c>
      <c r="J31" s="683"/>
      <c r="K31" s="683"/>
      <c r="L31" s="683"/>
      <c r="M31" s="683" t="s">
        <v>1026</v>
      </c>
      <c r="N31" s="683"/>
      <c r="O31" s="683"/>
      <c r="P31" s="683" t="s">
        <v>1027</v>
      </c>
      <c r="Q31" s="683"/>
      <c r="R31" s="683"/>
      <c r="S31" s="683" t="s">
        <v>1028</v>
      </c>
      <c r="T31" s="683"/>
      <c r="U31" s="683"/>
      <c r="V31" s="683"/>
      <c r="W31" s="683"/>
      <c r="X31" s="683"/>
      <c r="Y31" s="683"/>
      <c r="Z31" s="683"/>
      <c r="AA31" s="683"/>
      <c r="AB31" s="683"/>
      <c r="AC31" s="683"/>
      <c r="AD31" s="683"/>
      <c r="AE31" s="683"/>
    </row>
    <row r="32" spans="1:31" ht="33" customHeight="1">
      <c r="A32" s="184">
        <v>1</v>
      </c>
      <c r="B32" s="652" t="str">
        <f ca="1">'Исходник '!B56</f>
        <v>MPI-520</v>
      </c>
      <c r="C32" s="652"/>
      <c r="D32" s="652"/>
      <c r="E32" s="652"/>
      <c r="F32" s="652">
        <f ca="1">'Исходник '!C56</f>
        <v>723895</v>
      </c>
      <c r="G32" s="652"/>
      <c r="H32" s="652"/>
      <c r="I32" s="652" t="str">
        <f ca="1">'Исходник '!F56</f>
        <v>0...400 Ом (0,01 Ом)</v>
      </c>
      <c r="J32" s="652"/>
      <c r="K32" s="652"/>
      <c r="L32" s="652"/>
      <c r="M32" s="652" t="str">
        <f ca="1">'Исходник '!H56</f>
        <v>± (2% R+3 е.м.р.)</v>
      </c>
      <c r="N32" s="652"/>
      <c r="O32" s="652"/>
      <c r="P32" s="653">
        <f ca="1">'Исходник '!J56</f>
        <v>43885</v>
      </c>
      <c r="Q32" s="653"/>
      <c r="R32" s="653"/>
      <c r="S32" s="653">
        <f ca="1">'Исходник '!L56</f>
        <v>44251</v>
      </c>
      <c r="T32" s="653"/>
      <c r="U32" s="653"/>
      <c r="V32" s="652" t="str">
        <f ca="1">'Исходник '!N56</f>
        <v>№80</v>
      </c>
      <c r="W32" s="652"/>
      <c r="X32" s="652"/>
      <c r="Y32" s="652"/>
      <c r="Z32" s="652"/>
      <c r="AA32" s="652" t="str">
        <f ca="1">'Исходник '!P56</f>
        <v>ООО НПК "АВИАПРИБОР"</v>
      </c>
      <c r="AB32" s="652"/>
      <c r="AC32" s="652"/>
      <c r="AD32" s="652"/>
      <c r="AE32" s="652"/>
    </row>
    <row r="33" spans="1:43" ht="33.75" customHeight="1">
      <c r="A33" s="184">
        <v>2</v>
      </c>
      <c r="B33" s="466" t="str">
        <f ca="1">'Исходник '!B61</f>
        <v>ИВТМ-7</v>
      </c>
      <c r="C33" s="779"/>
      <c r="D33" s="779"/>
      <c r="E33" s="467"/>
      <c r="F33" s="466">
        <f ca="1">'Исходник '!C61</f>
        <v>20084</v>
      </c>
      <c r="G33" s="779"/>
      <c r="H33" s="467"/>
      <c r="I33" s="652" t="str">
        <f ca="1">'Исходник '!F61</f>
        <v>0-99 %
-20 +60 0С</v>
      </c>
      <c r="J33" s="652"/>
      <c r="K33" s="652"/>
      <c r="L33" s="652"/>
      <c r="M33" s="652" t="str">
        <f ca="1">'Исходник '!H61</f>
        <v>± 2%
± 0,2 0С</v>
      </c>
      <c r="N33" s="652"/>
      <c r="O33" s="652"/>
      <c r="P33" s="653">
        <f ca="1">'Исходник '!J61</f>
        <v>43885</v>
      </c>
      <c r="Q33" s="653"/>
      <c r="R33" s="653"/>
      <c r="S33" s="653">
        <f ca="1">'Исходник '!L61</f>
        <v>44251</v>
      </c>
      <c r="T33" s="653"/>
      <c r="U33" s="653"/>
      <c r="V33" s="652" t="str">
        <f ca="1">'Исходник '!N61</f>
        <v>№78</v>
      </c>
      <c r="W33" s="652"/>
      <c r="X33" s="652"/>
      <c r="Y33" s="652"/>
      <c r="Z33" s="652"/>
      <c r="AA33" s="652" t="str">
        <f ca="1">'Исходник '!P61</f>
        <v>ООО НПК "АВИАПРИБОР"</v>
      </c>
      <c r="AB33" s="652"/>
      <c r="AC33" s="652"/>
      <c r="AD33" s="652"/>
      <c r="AE33" s="652"/>
    </row>
    <row r="34" spans="1:43" ht="36" customHeight="1">
      <c r="A34" s="184">
        <v>3</v>
      </c>
      <c r="B34" s="652" t="str">
        <f ca="1">'Исходник '!B62</f>
        <v>Барометр М 67</v>
      </c>
      <c r="C34" s="652"/>
      <c r="D34" s="652"/>
      <c r="E34" s="652"/>
      <c r="F34" s="466">
        <f ca="1">'Исходник '!C62</f>
        <v>74</v>
      </c>
      <c r="G34" s="779"/>
      <c r="H34" s="467"/>
      <c r="I34" s="652" t="str">
        <f ca="1">'Исходник '!F62</f>
        <v>610-790
 мм.рт.ст</v>
      </c>
      <c r="J34" s="652"/>
      <c r="K34" s="652"/>
      <c r="L34" s="652"/>
      <c r="M34" s="652" t="str">
        <f ca="1">'Исходник '!H62</f>
        <v>± 0,8 мм.рт.ст.</v>
      </c>
      <c r="N34" s="652"/>
      <c r="O34" s="652"/>
      <c r="P34" s="653">
        <f ca="1">'Исходник '!J62</f>
        <v>43885</v>
      </c>
      <c r="Q34" s="653"/>
      <c r="R34" s="653"/>
      <c r="S34" s="653">
        <f ca="1">'Исходник '!L62</f>
        <v>44251</v>
      </c>
      <c r="T34" s="653"/>
      <c r="U34" s="653"/>
      <c r="V34" s="652" t="str">
        <f ca="1">'Исходник '!N62</f>
        <v>№77</v>
      </c>
      <c r="W34" s="652"/>
      <c r="X34" s="652"/>
      <c r="Y34" s="652"/>
      <c r="Z34" s="652"/>
      <c r="AA34" s="652" t="str">
        <f ca="1">'Исходник '!P62</f>
        <v>ООО НПК "АВИАПРИБОР"</v>
      </c>
      <c r="AB34" s="652"/>
      <c r="AC34" s="652"/>
      <c r="AD34" s="652"/>
      <c r="AE34" s="652"/>
      <c r="AJ34" s="130"/>
    </row>
    <row r="35" spans="1:43" ht="9" customHeight="1">
      <c r="A35" s="35"/>
      <c r="B35" s="35"/>
      <c r="C35" s="35"/>
      <c r="D35" s="35"/>
      <c r="E35" s="35"/>
      <c r="F35" s="35"/>
      <c r="G35" s="35"/>
      <c r="H35" s="35"/>
      <c r="I35" s="35"/>
      <c r="J35" s="35"/>
      <c r="K35" s="35"/>
      <c r="L35" s="35"/>
      <c r="M35" s="35"/>
      <c r="N35" s="35"/>
      <c r="O35" s="35"/>
      <c r="P35" s="131"/>
      <c r="Q35" s="131"/>
      <c r="R35" s="131"/>
      <c r="S35" s="131"/>
      <c r="T35" s="131"/>
      <c r="U35" s="131"/>
      <c r="V35" s="35"/>
      <c r="W35" s="35"/>
      <c r="X35" s="35"/>
      <c r="Y35" s="35"/>
      <c r="Z35" s="35"/>
      <c r="AA35" s="35"/>
      <c r="AB35" s="35"/>
      <c r="AC35" s="35"/>
      <c r="AD35" s="35"/>
      <c r="AE35" s="35"/>
      <c r="AJ35" s="4"/>
    </row>
    <row r="36" spans="1:43" ht="46.5" customHeight="1">
      <c r="A36" s="521" t="s">
        <v>725</v>
      </c>
      <c r="B36" s="521"/>
      <c r="C36" s="521"/>
      <c r="D36" s="521"/>
      <c r="E36" s="521"/>
      <c r="F36" s="521"/>
      <c r="G36" s="526"/>
      <c r="H36" s="664" t="s">
        <v>726</v>
      </c>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J36" s="4"/>
    </row>
    <row r="37" spans="1:43" ht="15.75" customHeight="1">
      <c r="A37" s="664" t="s">
        <v>727</v>
      </c>
      <c r="B37" s="78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J37" s="4"/>
    </row>
    <row r="38" spans="1:43" ht="9" customHeight="1">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J38" s="4"/>
    </row>
    <row r="39" spans="1:43" s="269" customFormat="1" ht="16.5" customHeight="1">
      <c r="A39" s="514" t="s">
        <v>1293</v>
      </c>
      <c r="B39" s="663"/>
      <c r="C39" s="663"/>
      <c r="D39" s="663"/>
      <c r="E39" s="663"/>
      <c r="F39" s="663"/>
      <c r="G39" s="663"/>
      <c r="H39" s="663"/>
      <c r="I39" s="663"/>
      <c r="J39" s="642" t="s">
        <v>1251</v>
      </c>
      <c r="K39" s="733"/>
      <c r="L39" s="733"/>
      <c r="M39" s="733"/>
      <c r="N39" s="733"/>
      <c r="O39" s="733"/>
      <c r="P39" s="55"/>
      <c r="Q39" s="245"/>
      <c r="R39" s="245"/>
      <c r="S39" s="245"/>
      <c r="T39" s="245"/>
      <c r="U39" s="246"/>
      <c r="V39" s="55"/>
      <c r="W39" s="55"/>
      <c r="X39" s="642" t="str">
        <f ca="1">'Исходник '!B12</f>
        <v>Кокшаров С.В.</v>
      </c>
      <c r="Y39" s="642"/>
      <c r="Z39" s="642"/>
      <c r="AA39" s="642"/>
      <c r="AB39" s="642"/>
      <c r="AC39" s="642"/>
      <c r="AD39" s="642"/>
      <c r="AE39" s="642"/>
      <c r="AJ39" s="4"/>
    </row>
    <row r="40" spans="1:43" ht="13.5" customHeight="1">
      <c r="A40" s="74"/>
      <c r="B40" s="74"/>
      <c r="C40" s="74"/>
      <c r="D40" s="74"/>
      <c r="E40" s="74"/>
      <c r="F40" s="74"/>
      <c r="G40" s="54"/>
      <c r="H40" s="54"/>
      <c r="I40" s="54"/>
      <c r="J40" s="616" t="s">
        <v>1253</v>
      </c>
      <c r="K40" s="780"/>
      <c r="L40" s="780"/>
      <c r="M40" s="780"/>
      <c r="N40" s="780"/>
      <c r="O40" s="780"/>
      <c r="P40" s="54"/>
      <c r="Q40" s="616" t="s">
        <v>1130</v>
      </c>
      <c r="R40" s="780"/>
      <c r="S40" s="780"/>
      <c r="T40" s="780"/>
      <c r="U40" s="780"/>
      <c r="V40" s="54"/>
      <c r="W40" s="54"/>
      <c r="X40" s="781" t="s">
        <v>1294</v>
      </c>
      <c r="Y40" s="781"/>
      <c r="Z40" s="781"/>
      <c r="AA40" s="781"/>
      <c r="AB40" s="781"/>
      <c r="AC40" s="781"/>
      <c r="AD40" s="781"/>
      <c r="AE40" s="781"/>
    </row>
    <row r="41" spans="1:43" ht="15">
      <c r="A41" s="270"/>
      <c r="G41" s="55"/>
      <c r="H41" s="55"/>
      <c r="I41" s="55"/>
      <c r="J41" s="642" t="s">
        <v>1295</v>
      </c>
      <c r="K41" s="733"/>
      <c r="L41" s="733"/>
      <c r="M41" s="733"/>
      <c r="N41" s="733"/>
      <c r="O41" s="733"/>
      <c r="P41" s="55"/>
      <c r="Q41" s="55"/>
      <c r="R41" s="55"/>
      <c r="S41" s="55"/>
      <c r="T41" s="55"/>
      <c r="V41" s="55"/>
      <c r="W41" s="55"/>
      <c r="X41" s="642" t="str">
        <f ca="1">'Исходник '!B13</f>
        <v>Тимонин Р.В.</v>
      </c>
      <c r="Y41" s="642"/>
      <c r="Z41" s="642"/>
      <c r="AA41" s="642"/>
      <c r="AB41" s="642"/>
      <c r="AC41" s="642"/>
      <c r="AD41" s="642"/>
      <c r="AE41" s="642"/>
    </row>
    <row r="42" spans="1:43" ht="15">
      <c r="A42" s="21"/>
      <c r="J42" s="616" t="s">
        <v>1253</v>
      </c>
      <c r="K42" s="780"/>
      <c r="L42" s="780"/>
      <c r="M42" s="780"/>
      <c r="N42" s="780"/>
      <c r="O42" s="780"/>
      <c r="P42" s="54"/>
      <c r="Q42" s="616" t="s">
        <v>1130</v>
      </c>
      <c r="R42" s="780"/>
      <c r="S42" s="780"/>
      <c r="T42" s="780"/>
      <c r="U42" s="780"/>
      <c r="V42" s="54"/>
      <c r="W42" s="54"/>
      <c r="X42" s="781" t="s">
        <v>1294</v>
      </c>
      <c r="Y42" s="781"/>
      <c r="Z42" s="781"/>
      <c r="AA42" s="781"/>
      <c r="AB42" s="781"/>
      <c r="AC42" s="781"/>
      <c r="AD42" s="781"/>
      <c r="AE42" s="781"/>
    </row>
    <row r="43" spans="1:43" ht="15">
      <c r="A43" s="73" t="s">
        <v>728</v>
      </c>
      <c r="B43" s="89"/>
      <c r="C43" s="89"/>
      <c r="D43" s="89"/>
      <c r="E43" s="89"/>
      <c r="F43" s="89"/>
      <c r="G43" s="55"/>
      <c r="H43" s="55"/>
      <c r="I43" s="55"/>
      <c r="J43" s="642" t="s">
        <v>1251</v>
      </c>
      <c r="K43" s="733"/>
      <c r="L43" s="733"/>
      <c r="M43" s="733"/>
      <c r="N43" s="733"/>
      <c r="O43" s="733"/>
      <c r="P43" s="55"/>
      <c r="Q43" s="55"/>
      <c r="R43" s="55"/>
      <c r="S43" s="55"/>
      <c r="T43" s="55"/>
      <c r="V43" s="55"/>
      <c r="W43" s="55"/>
      <c r="X43" s="642" t="str">
        <f ca="1">'Исходник '!B12</f>
        <v>Кокшаров С.В.</v>
      </c>
      <c r="Y43" s="642"/>
      <c r="Z43" s="642"/>
      <c r="AA43" s="642"/>
      <c r="AB43" s="642"/>
      <c r="AC43" s="642"/>
      <c r="AD43" s="642"/>
      <c r="AE43" s="642"/>
    </row>
    <row r="44" spans="1:43" ht="15">
      <c r="A44" s="73"/>
      <c r="B44" s="74"/>
      <c r="C44" s="74"/>
      <c r="D44" s="74"/>
      <c r="E44" s="74"/>
      <c r="F44" s="74"/>
      <c r="G44" s="54"/>
      <c r="H44" s="54"/>
      <c r="I44" s="54"/>
      <c r="J44" s="616" t="s">
        <v>1253</v>
      </c>
      <c r="K44" s="780"/>
      <c r="L44" s="780"/>
      <c r="M44" s="780"/>
      <c r="N44" s="780"/>
      <c r="O44" s="780"/>
      <c r="P44" s="54"/>
      <c r="Q44" s="616" t="s">
        <v>1130</v>
      </c>
      <c r="R44" s="780"/>
      <c r="S44" s="780"/>
      <c r="T44" s="780"/>
      <c r="U44" s="780"/>
      <c r="V44" s="54"/>
      <c r="W44" s="54"/>
      <c r="X44" s="781" t="s">
        <v>1294</v>
      </c>
      <c r="Y44" s="781"/>
      <c r="Z44" s="781"/>
      <c r="AA44" s="781"/>
      <c r="AB44" s="781"/>
      <c r="AC44" s="781"/>
      <c r="AD44" s="781"/>
      <c r="AE44" s="781"/>
      <c r="AJ44" s="153"/>
      <c r="AK44" s="138"/>
      <c r="AL44" s="138"/>
      <c r="AM44" s="138"/>
      <c r="AN44" s="138"/>
      <c r="AO44" s="138"/>
      <c r="AP44" s="169"/>
      <c r="AQ44" s="169"/>
    </row>
    <row r="45" spans="1:43">
      <c r="A45" s="645" t="s">
        <v>1297</v>
      </c>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row>
    <row r="46" spans="1:43">
      <c r="A46" s="656" t="s">
        <v>1298</v>
      </c>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row>
    <row r="47" spans="1:43" ht="25.5" customHeight="1"/>
  </sheetData>
  <mergeCells count="143">
    <mergeCell ref="A46:AE46"/>
    <mergeCell ref="J42:O42"/>
    <mergeCell ref="Q42:U42"/>
    <mergeCell ref="X42:AE42"/>
    <mergeCell ref="J43:O43"/>
    <mergeCell ref="X43:AE43"/>
    <mergeCell ref="J44:O44"/>
    <mergeCell ref="Q44:U44"/>
    <mergeCell ref="X44:AE44"/>
    <mergeCell ref="A45:AE45"/>
    <mergeCell ref="J40:O40"/>
    <mergeCell ref="Q40:U40"/>
    <mergeCell ref="X40:AE40"/>
    <mergeCell ref="J41:O41"/>
    <mergeCell ref="X41:AE41"/>
    <mergeCell ref="A37:AE37"/>
    <mergeCell ref="A39:I39"/>
    <mergeCell ref="J39:O39"/>
    <mergeCell ref="X39:AE39"/>
    <mergeCell ref="P34:R34"/>
    <mergeCell ref="S34:U34"/>
    <mergeCell ref="V34:Z34"/>
    <mergeCell ref="AA34:AE34"/>
    <mergeCell ref="B34:E34"/>
    <mergeCell ref="F34:H34"/>
    <mergeCell ref="I34:L34"/>
    <mergeCell ref="M34:O34"/>
    <mergeCell ref="A36:G36"/>
    <mergeCell ref="H36:AE36"/>
    <mergeCell ref="B32:E32"/>
    <mergeCell ref="F32:H32"/>
    <mergeCell ref="I32:L32"/>
    <mergeCell ref="M32:O32"/>
    <mergeCell ref="P32:R32"/>
    <mergeCell ref="S32:U32"/>
    <mergeCell ref="V32:Z32"/>
    <mergeCell ref="AA32:AE32"/>
    <mergeCell ref="P33:R33"/>
    <mergeCell ref="S33:U33"/>
    <mergeCell ref="V33:Z33"/>
    <mergeCell ref="AA33:AE33"/>
    <mergeCell ref="B33:E33"/>
    <mergeCell ref="F33:H33"/>
    <mergeCell ref="I33:L33"/>
    <mergeCell ref="M33:O33"/>
    <mergeCell ref="P30:U30"/>
    <mergeCell ref="A30:A31"/>
    <mergeCell ref="B30:E31"/>
    <mergeCell ref="F30:H31"/>
    <mergeCell ref="V30:Z31"/>
    <mergeCell ref="AA30:AE31"/>
    <mergeCell ref="I31:L31"/>
    <mergeCell ref="M31:O31"/>
    <mergeCell ref="P31:R31"/>
    <mergeCell ref="S31:U31"/>
    <mergeCell ref="A28:B28"/>
    <mergeCell ref="C28:I28"/>
    <mergeCell ref="J28:L28"/>
    <mergeCell ref="M28:O28"/>
    <mergeCell ref="P28:R28"/>
    <mergeCell ref="S28:U28"/>
    <mergeCell ref="A29:AE29"/>
    <mergeCell ref="I30:O30"/>
    <mergeCell ref="V28:Y28"/>
    <mergeCell ref="Z28:AC28"/>
    <mergeCell ref="AD28:AE28"/>
    <mergeCell ref="A27:B27"/>
    <mergeCell ref="C27:I27"/>
    <mergeCell ref="J27:L27"/>
    <mergeCell ref="M27:O27"/>
    <mergeCell ref="P27:R27"/>
    <mergeCell ref="S27:U27"/>
    <mergeCell ref="V27:Y27"/>
    <mergeCell ref="A26:B26"/>
    <mergeCell ref="C26:I26"/>
    <mergeCell ref="J26:L26"/>
    <mergeCell ref="M26:O26"/>
    <mergeCell ref="P26:R26"/>
    <mergeCell ref="S26:U26"/>
    <mergeCell ref="S25:U25"/>
    <mergeCell ref="V25:Y25"/>
    <mergeCell ref="Z25:AC25"/>
    <mergeCell ref="AD25:AE25"/>
    <mergeCell ref="Z27:AC27"/>
    <mergeCell ref="AD27:AE27"/>
    <mergeCell ref="V26:Y26"/>
    <mergeCell ref="Z26:AC26"/>
    <mergeCell ref="A24:B24"/>
    <mergeCell ref="C24:I24"/>
    <mergeCell ref="J24:L24"/>
    <mergeCell ref="M24:O24"/>
    <mergeCell ref="AD26:AE26"/>
    <mergeCell ref="A25:B25"/>
    <mergeCell ref="C25:I25"/>
    <mergeCell ref="J25:L25"/>
    <mergeCell ref="M25:O25"/>
    <mergeCell ref="P25:R25"/>
    <mergeCell ref="S23:U23"/>
    <mergeCell ref="V23:Y23"/>
    <mergeCell ref="Z23:AC23"/>
    <mergeCell ref="AD23:AE23"/>
    <mergeCell ref="P24:R24"/>
    <mergeCell ref="S24:U24"/>
    <mergeCell ref="V24:Y24"/>
    <mergeCell ref="Z24:AC24"/>
    <mergeCell ref="B16:AE16"/>
    <mergeCell ref="B17:AE17"/>
    <mergeCell ref="B18:AE18"/>
    <mergeCell ref="A19:AE19"/>
    <mergeCell ref="AD24:AE24"/>
    <mergeCell ref="A23:B23"/>
    <mergeCell ref="C23:I23"/>
    <mergeCell ref="J23:L23"/>
    <mergeCell ref="M23:O23"/>
    <mergeCell ref="P23:R23"/>
    <mergeCell ref="AD20:AE22"/>
    <mergeCell ref="S21:U22"/>
    <mergeCell ref="V21:Y22"/>
    <mergeCell ref="Z21:AC22"/>
    <mergeCell ref="S20:AC20"/>
    <mergeCell ref="A20:B22"/>
    <mergeCell ref="C20:I22"/>
    <mergeCell ref="J20:L22"/>
    <mergeCell ref="M20:O22"/>
    <mergeCell ref="P20:R22"/>
    <mergeCell ref="A10:AE10"/>
    <mergeCell ref="A11:AE11"/>
    <mergeCell ref="A12:AE13"/>
    <mergeCell ref="B14:AE14"/>
    <mergeCell ref="A5:AE5"/>
    <mergeCell ref="A6:AE6"/>
    <mergeCell ref="A7:AE7"/>
    <mergeCell ref="A9:AE9"/>
    <mergeCell ref="B15:AE15"/>
    <mergeCell ref="P1:U1"/>
    <mergeCell ref="V1:AE1"/>
    <mergeCell ref="B2:J2"/>
    <mergeCell ref="P2:U2"/>
    <mergeCell ref="V2:AE2"/>
    <mergeCell ref="P3:U3"/>
    <mergeCell ref="V3:AE3"/>
    <mergeCell ref="P4:Y4"/>
    <mergeCell ref="Z4:AE4"/>
  </mergeCells>
  <phoneticPr fontId="0" type="noConversion"/>
  <pageMargins left="0.39374999999999999" right="0.19652800000000001" top="0.47986099999999998" bottom="0.42013899999999998" header="0.370139" footer="0.19652800000000001"/>
  <pageSetup paperSize="9" fitToWidth="0" fitToHeight="3" orientation="landscape"/>
  <headerFooter>
    <oddFooter>&amp;C&amp;A стр.&amp;P из &amp;N</oddFooter>
  </headerFooter>
</worksheet>
</file>

<file path=xl/worksheets/sheet16.xml><?xml version="1.0" encoding="utf-8"?>
<worksheet xmlns="http://schemas.openxmlformats.org/spreadsheetml/2006/main" xmlns:r="http://schemas.openxmlformats.org/officeDocument/2006/relationships">
  <dimension ref="A1:AM45"/>
  <sheetViews>
    <sheetView zoomScale="85" workbookViewId="0">
      <selection activeCell="AQ6" sqref="AQ6:AR6"/>
    </sheetView>
  </sheetViews>
  <sheetFormatPr defaultRowHeight="12.75"/>
  <cols>
    <col min="1" max="1" width="4.85546875" customWidth="1"/>
    <col min="2" max="2" width="2.140625" customWidth="1"/>
    <col min="3" max="3" width="5" customWidth="1"/>
    <col min="4" max="4" width="4.140625" customWidth="1"/>
    <col min="5" max="5" width="3" customWidth="1"/>
    <col min="6" max="6" width="2.5703125" customWidth="1"/>
    <col min="7" max="7" width="1.42578125" customWidth="1"/>
    <col min="8" max="8" width="2.7109375" customWidth="1"/>
    <col min="9" max="9" width="3.140625" customWidth="1"/>
    <col min="10" max="10" width="3.5703125" customWidth="1"/>
    <col min="11" max="11" width="4.42578125" customWidth="1"/>
    <col min="12" max="12" width="6" customWidth="1"/>
    <col min="13" max="13" width="4.28515625" customWidth="1"/>
    <col min="14" max="14" width="10.28515625" customWidth="1"/>
    <col min="15" max="15" width="10" customWidth="1"/>
    <col min="16" max="16" width="9.28515625" customWidth="1"/>
    <col min="17" max="17" width="1.28515625" customWidth="1"/>
    <col min="18" max="18" width="3.42578125" customWidth="1"/>
    <col min="19" max="19" width="4" customWidth="1"/>
    <col min="20" max="20" width="1.42578125" customWidth="1"/>
    <col min="21" max="22" width="1.85546875" customWidth="1"/>
    <col min="23" max="23" width="2.7109375" customWidth="1"/>
    <col min="24" max="24" width="4.28515625" customWidth="1"/>
    <col min="25" max="25" width="3.28515625" customWidth="1"/>
    <col min="26" max="26" width="3.5703125" customWidth="1"/>
    <col min="27" max="27" width="4.85546875" customWidth="1"/>
    <col min="28" max="28" width="2.28515625" customWidth="1"/>
    <col min="29" max="29" width="1.85546875" customWidth="1"/>
    <col min="30" max="30" width="2.7109375" customWidth="1"/>
    <col min="31" max="31" width="0.7109375" customWidth="1"/>
    <col min="32" max="32" width="1.7109375" customWidth="1"/>
    <col min="33" max="33" width="7.42578125" customWidth="1"/>
    <col min="34" max="34" width="3" customWidth="1"/>
    <col min="35" max="35" width="2.85546875" customWidth="1"/>
    <col min="36" max="36" width="3.28515625" customWidth="1"/>
    <col min="37" max="37" width="2.7109375" customWidth="1"/>
    <col min="38" max="38" width="2.42578125" customWidth="1"/>
    <col min="39" max="39" width="3.140625" customWidth="1"/>
  </cols>
  <sheetData>
    <row r="1" spans="1:39" ht="15" customHeight="1">
      <c r="A1" s="66"/>
      <c r="B1" s="9" t="str">
        <f ca="1">'Исходник '!B3</f>
        <v>ООО ИК «ТМ-Электро»</v>
      </c>
      <c r="P1" s="10"/>
      <c r="Q1" s="10"/>
      <c r="R1" s="2"/>
      <c r="S1" s="2"/>
      <c r="T1" s="10" t="s">
        <v>966</v>
      </c>
      <c r="U1" s="2"/>
      <c r="V1" s="2"/>
      <c r="W1" s="21"/>
      <c r="X1" s="21"/>
      <c r="Y1" s="523">
        <f ca="1">'Исходник '!B19</f>
        <v>0</v>
      </c>
      <c r="Z1" s="447"/>
      <c r="AA1" s="447"/>
      <c r="AB1" s="447"/>
      <c r="AC1" s="447"/>
      <c r="AD1" s="447"/>
      <c r="AE1" s="447"/>
      <c r="AF1" s="447"/>
      <c r="AG1" s="447"/>
      <c r="AH1" s="447"/>
      <c r="AI1" s="447"/>
      <c r="AJ1" s="447"/>
      <c r="AK1" s="447"/>
      <c r="AL1" s="447"/>
      <c r="AM1" s="447"/>
    </row>
    <row r="2" spans="1:39" s="52" customFormat="1" ht="63.75" customHeight="1">
      <c r="A2" s="62"/>
      <c r="B2" s="509" t="s">
        <v>1106</v>
      </c>
      <c r="C2" s="526"/>
      <c r="D2" s="526"/>
      <c r="E2" s="526"/>
      <c r="F2" s="526"/>
      <c r="G2" s="526"/>
      <c r="H2" s="526"/>
      <c r="I2" s="526"/>
      <c r="J2" s="274"/>
      <c r="K2" s="33"/>
      <c r="L2" s="33"/>
      <c r="M2" s="33"/>
      <c r="N2" s="33"/>
      <c r="O2" s="33"/>
      <c r="P2" s="240"/>
      <c r="Q2" s="97"/>
      <c r="T2" s="240" t="s">
        <v>968</v>
      </c>
      <c r="U2"/>
      <c r="V2"/>
      <c r="W2" s="6"/>
      <c r="X2"/>
      <c r="Y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Z2" s="470"/>
      <c r="AA2" s="470"/>
      <c r="AB2" s="470"/>
      <c r="AC2" s="470"/>
      <c r="AD2" s="470"/>
      <c r="AE2" s="470"/>
      <c r="AF2" s="470"/>
      <c r="AG2" s="470"/>
      <c r="AH2" s="470"/>
      <c r="AI2" s="470"/>
      <c r="AJ2" s="470"/>
      <c r="AK2" s="470"/>
      <c r="AL2" s="470"/>
      <c r="AM2" s="470"/>
    </row>
    <row r="3" spans="1:39" ht="34.5" customHeight="1">
      <c r="A3" s="9"/>
      <c r="B3" s="2" t="str">
        <f ca="1">CONCATENATE('Исходник '!A5," ",'Исходник '!B5)</f>
        <v>Свидетельство о регистрации № 7915</v>
      </c>
      <c r="C3" s="3"/>
      <c r="D3" s="3"/>
      <c r="E3" s="3"/>
      <c r="F3" s="3"/>
      <c r="G3" s="3"/>
      <c r="H3" s="3"/>
      <c r="I3" s="15"/>
      <c r="J3" s="15"/>
      <c r="K3" s="15"/>
      <c r="L3" s="15"/>
      <c r="M3" s="15"/>
      <c r="N3" s="15"/>
      <c r="O3" s="15"/>
      <c r="P3" s="10"/>
      <c r="Q3" s="2"/>
      <c r="T3" s="240" t="s">
        <v>971</v>
      </c>
      <c r="Y3" s="524">
        <f ca="1">'Исходник '!B21</f>
        <v>0</v>
      </c>
      <c r="Z3" s="470"/>
      <c r="AA3" s="470"/>
      <c r="AB3" s="470"/>
      <c r="AC3" s="470"/>
      <c r="AD3" s="470"/>
      <c r="AE3" s="470"/>
      <c r="AF3" s="470"/>
      <c r="AG3" s="470"/>
      <c r="AH3" s="470"/>
      <c r="AI3" s="470"/>
      <c r="AJ3" s="470"/>
      <c r="AK3" s="470"/>
      <c r="AL3" s="470"/>
      <c r="AM3" s="470"/>
    </row>
    <row r="4" spans="1:39" ht="17.25" customHeight="1">
      <c r="A4" s="66"/>
      <c r="B4" s="2" t="str">
        <f ca="1">CONCATENATE('Исходник '!A7," ",'Исходник '!B7)</f>
        <v xml:space="preserve">Действительно до «25» ноября 2022 г. </v>
      </c>
      <c r="C4" s="5"/>
      <c r="D4" s="5"/>
      <c r="E4" s="5"/>
      <c r="F4" s="5"/>
      <c r="G4" s="5"/>
      <c r="H4" s="5"/>
      <c r="I4" s="3"/>
      <c r="J4" s="3"/>
      <c r="K4" s="3"/>
      <c r="L4" s="3"/>
      <c r="M4" s="3"/>
      <c r="N4" s="3"/>
      <c r="O4" s="3"/>
      <c r="P4" s="10"/>
      <c r="T4" s="10" t="s">
        <v>991</v>
      </c>
      <c r="Y4" s="2"/>
      <c r="Z4" s="2"/>
      <c r="AA4" s="2"/>
      <c r="AB4" s="2"/>
      <c r="AC4" s="2"/>
      <c r="AD4" s="2"/>
      <c r="AE4" s="667" t="str">
        <f ca="1">'Исходник '!B34</f>
        <v>30 июня 2020г.</v>
      </c>
      <c r="AF4" s="447"/>
      <c r="AG4" s="447"/>
      <c r="AH4" s="447"/>
      <c r="AI4" s="447"/>
      <c r="AJ4" s="447"/>
      <c r="AK4" s="447"/>
      <c r="AL4" s="447"/>
      <c r="AM4" s="447"/>
    </row>
    <row r="5" spans="1:39" ht="18" customHeight="1">
      <c r="A5" s="668" t="str">
        <f ca="1">CONCATENATE('Исходник '!A16," ",'Исходник '!F13)</f>
        <v>Протокол  №503-8</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3"/>
      <c r="AI5" s="663"/>
      <c r="AJ5" s="663"/>
      <c r="AK5" s="663"/>
      <c r="AL5" s="663"/>
      <c r="AM5" s="663"/>
    </row>
    <row r="6" spans="1:39" ht="20.25" customHeight="1">
      <c r="A6" s="511" t="s">
        <v>729</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663"/>
      <c r="AI6" s="663"/>
      <c r="AJ6" s="663"/>
      <c r="AK6" s="663"/>
      <c r="AL6" s="663"/>
      <c r="AM6" s="663"/>
    </row>
    <row r="7" spans="1:39" ht="15"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447"/>
      <c r="AI7" s="447"/>
      <c r="AJ7" s="447"/>
      <c r="AK7" s="447"/>
      <c r="AL7" s="447"/>
      <c r="AM7" s="447"/>
    </row>
    <row r="8" spans="1:39" ht="15" customHeight="1">
      <c r="A8" s="7"/>
      <c r="B8" s="732" t="str">
        <f ca="1">'Исходник '!A36</f>
        <v>Температура воздуха:</v>
      </c>
      <c r="C8" s="734"/>
      <c r="D8" s="734"/>
      <c r="E8" s="734"/>
      <c r="F8" s="734"/>
      <c r="G8" s="734"/>
      <c r="H8" s="734"/>
      <c r="I8" s="660">
        <f ca="1">'Исходник '!B36</f>
        <v>23</v>
      </c>
      <c r="J8" s="447"/>
      <c r="K8" s="7" t="s">
        <v>998</v>
      </c>
      <c r="L8" s="248"/>
      <c r="M8" s="18"/>
      <c r="N8" s="732" t="str">
        <f ca="1">'Исходник '!A37</f>
        <v>Влажность воздуха:</v>
      </c>
      <c r="O8" s="783"/>
      <c r="P8" s="783"/>
      <c r="Q8" s="660">
        <f ca="1">'Исходник '!B37</f>
        <v>58</v>
      </c>
      <c r="R8" s="660"/>
      <c r="S8" s="12" t="s">
        <v>1000</v>
      </c>
      <c r="T8" s="12"/>
      <c r="U8" s="732" t="str">
        <f ca="1">'Исходник '!A38</f>
        <v>Атмосферное давление:</v>
      </c>
      <c r="V8" s="734"/>
      <c r="W8" s="734"/>
      <c r="X8" s="734"/>
      <c r="Y8" s="734"/>
      <c r="Z8" s="734"/>
      <c r="AA8" s="734"/>
      <c r="AB8" s="734"/>
      <c r="AC8" s="660">
        <f ca="1">'Исходник '!B38</f>
        <v>741</v>
      </c>
      <c r="AD8" s="660"/>
      <c r="AE8" s="660"/>
      <c r="AF8" s="660"/>
      <c r="AG8" s="783" t="str">
        <f ca="1">'Исходник '!C38</f>
        <v xml:space="preserve"> мм.рт.ст.</v>
      </c>
      <c r="AH8" s="447"/>
    </row>
    <row r="9" spans="1:39" ht="15"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447"/>
      <c r="AI9" s="447"/>
      <c r="AJ9" s="447"/>
      <c r="AK9" s="447"/>
      <c r="AL9" s="447"/>
      <c r="AM9" s="447"/>
    </row>
    <row r="10" spans="1:39" ht="17.25" customHeight="1">
      <c r="A10" s="731" t="str">
        <f ca="1">'Исходник '!B23</f>
        <v>приёмо-сдаточные</v>
      </c>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87"/>
      <c r="AI10" s="787"/>
      <c r="AJ10" s="787"/>
      <c r="AK10" s="787"/>
      <c r="AL10" s="787"/>
      <c r="AM10" s="787"/>
    </row>
    <row r="11" spans="1:39" s="52" customFormat="1" ht="15" customHeight="1">
      <c r="A11" s="716" t="s">
        <v>1305</v>
      </c>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88"/>
      <c r="AI11" s="788"/>
      <c r="AJ11" s="788"/>
      <c r="AK11" s="788"/>
      <c r="AL11" s="788"/>
      <c r="AM11" s="788"/>
    </row>
    <row r="12" spans="1:39" ht="15" customHeight="1">
      <c r="A12" s="606" t="s">
        <v>730</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62"/>
      <c r="AI12" s="562"/>
      <c r="AJ12" s="562"/>
      <c r="AK12" s="562"/>
      <c r="AL12" s="562"/>
      <c r="AM12" s="562"/>
    </row>
    <row r="13" spans="1:39" ht="15" customHeight="1">
      <c r="A13" s="521"/>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62"/>
      <c r="AI13" s="562"/>
      <c r="AJ13" s="562"/>
      <c r="AK13" s="562"/>
      <c r="AL13" s="562"/>
      <c r="AM13" s="562"/>
    </row>
    <row r="14" spans="1:39" s="52" customFormat="1" ht="18.75" customHeight="1">
      <c r="A14" s="299"/>
      <c r="B14" s="561" t="s">
        <v>731</v>
      </c>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562"/>
      <c r="AI14" s="562"/>
      <c r="AJ14" s="562"/>
      <c r="AK14" s="562"/>
      <c r="AL14" s="562"/>
      <c r="AM14" s="562"/>
    </row>
    <row r="15" spans="1:39" s="52" customFormat="1" ht="18.75" customHeight="1">
      <c r="A15" s="298"/>
      <c r="B15" s="561" t="s">
        <v>732</v>
      </c>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562"/>
      <c r="AI15" s="562"/>
      <c r="AJ15" s="562"/>
      <c r="AK15" s="562"/>
      <c r="AL15" s="562"/>
      <c r="AM15" s="562"/>
    </row>
    <row r="16" spans="1:39" s="52" customFormat="1" ht="13.5" customHeight="1">
      <c r="A16" s="298"/>
      <c r="B16" s="656" t="s">
        <v>733</v>
      </c>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526"/>
      <c r="AI16" s="526"/>
      <c r="AJ16" s="526"/>
      <c r="AK16" s="526"/>
      <c r="AL16" s="526"/>
      <c r="AM16" s="526"/>
    </row>
    <row r="17" spans="1:39" ht="18" customHeight="1">
      <c r="A17" s="9"/>
      <c r="B17" s="786" t="s">
        <v>734</v>
      </c>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7"/>
      <c r="AI17" s="787"/>
      <c r="AJ17" s="787"/>
      <c r="AK17" s="787"/>
      <c r="AL17" s="787"/>
      <c r="AM17" s="787"/>
    </row>
    <row r="18" spans="1:39" s="52" customFormat="1" ht="10.5" customHeight="1">
      <c r="A18" s="298"/>
      <c r="B18" s="656" t="s">
        <v>735</v>
      </c>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526"/>
      <c r="AI18" s="526"/>
      <c r="AJ18" s="526"/>
      <c r="AK18" s="526"/>
      <c r="AL18" s="526"/>
      <c r="AM18" s="526"/>
    </row>
    <row r="19" spans="1:39" ht="15.75" customHeight="1">
      <c r="A19" s="66"/>
      <c r="B19" s="667" t="s">
        <v>736</v>
      </c>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447"/>
      <c r="AI19" s="447"/>
      <c r="AJ19" s="447"/>
      <c r="AK19" s="447"/>
      <c r="AL19" s="447"/>
      <c r="AM19" s="447"/>
    </row>
    <row r="20" spans="1:39" s="52" customFormat="1" ht="10.5" customHeight="1">
      <c r="A20" s="298"/>
      <c r="B20" s="656" t="s">
        <v>737</v>
      </c>
      <c r="C20" s="784"/>
      <c r="D20" s="784"/>
      <c r="E20" s="784"/>
      <c r="F20" s="784"/>
      <c r="G20" s="784"/>
      <c r="H20" s="784"/>
      <c r="I20" s="784"/>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526"/>
      <c r="AI20" s="526"/>
      <c r="AJ20" s="526"/>
      <c r="AK20" s="526"/>
      <c r="AL20" s="526"/>
      <c r="AM20" s="526"/>
    </row>
    <row r="21" spans="1:39" ht="18" customHeight="1">
      <c r="A21" s="798" t="s">
        <v>1307</v>
      </c>
      <c r="B21" s="798"/>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662"/>
      <c r="AI21" s="662"/>
      <c r="AJ21" s="662"/>
      <c r="AK21" s="662"/>
      <c r="AL21" s="662"/>
      <c r="AM21" s="662"/>
    </row>
    <row r="22" spans="1:39" s="2" customFormat="1" ht="30.75" customHeight="1">
      <c r="A22" s="683" t="s">
        <v>1017</v>
      </c>
      <c r="B22" s="683"/>
      <c r="C22" s="683" t="s">
        <v>738</v>
      </c>
      <c r="D22" s="683"/>
      <c r="E22" s="683"/>
      <c r="F22" s="683"/>
      <c r="G22" s="683"/>
      <c r="H22" s="683"/>
      <c r="I22" s="683"/>
      <c r="J22" s="457" t="s">
        <v>739</v>
      </c>
      <c r="K22" s="681"/>
      <c r="L22" s="681"/>
      <c r="M22" s="491"/>
      <c r="N22" s="683" t="s">
        <v>740</v>
      </c>
      <c r="O22" s="683" t="s">
        <v>741</v>
      </c>
      <c r="P22" s="789"/>
      <c r="Q22" s="462" t="s">
        <v>742</v>
      </c>
      <c r="R22" s="462"/>
      <c r="S22" s="683"/>
      <c r="T22" s="683"/>
      <c r="U22" s="457" t="s">
        <v>743</v>
      </c>
      <c r="V22" s="681"/>
      <c r="W22" s="636"/>
      <c r="X22" s="491"/>
      <c r="Y22" s="457" t="s">
        <v>744</v>
      </c>
      <c r="Z22" s="681"/>
      <c r="AA22" s="636"/>
      <c r="AB22" s="636"/>
      <c r="AC22" s="636"/>
      <c r="AD22" s="636"/>
      <c r="AE22" s="636"/>
      <c r="AF22" s="636"/>
      <c r="AG22" s="636"/>
      <c r="AH22" s="790" t="s">
        <v>745</v>
      </c>
      <c r="AI22" s="791"/>
      <c r="AJ22" s="791"/>
      <c r="AK22" s="791"/>
      <c r="AL22" s="791"/>
      <c r="AM22" s="791"/>
    </row>
    <row r="23" spans="1:39" s="2" customFormat="1" ht="9" customHeight="1">
      <c r="A23" s="683"/>
      <c r="B23" s="683"/>
      <c r="C23" s="683"/>
      <c r="D23" s="683"/>
      <c r="E23" s="683"/>
      <c r="F23" s="683"/>
      <c r="G23" s="683"/>
      <c r="H23" s="683"/>
      <c r="I23" s="683"/>
      <c r="J23" s="484"/>
      <c r="K23" s="799"/>
      <c r="L23" s="799"/>
      <c r="M23" s="638"/>
      <c r="N23" s="789"/>
      <c r="O23" s="789"/>
      <c r="P23" s="789"/>
      <c r="Q23" s="462"/>
      <c r="R23" s="462"/>
      <c r="S23" s="683"/>
      <c r="T23" s="683"/>
      <c r="U23" s="637"/>
      <c r="V23" s="564"/>
      <c r="W23" s="564"/>
      <c r="X23" s="638"/>
      <c r="Y23" s="459"/>
      <c r="Z23" s="682"/>
      <c r="AA23" s="639"/>
      <c r="AB23" s="639"/>
      <c r="AC23" s="639"/>
      <c r="AD23" s="639"/>
      <c r="AE23" s="639"/>
      <c r="AF23" s="639"/>
      <c r="AG23" s="639"/>
      <c r="AH23" s="792"/>
      <c r="AI23" s="793"/>
      <c r="AJ23" s="793"/>
      <c r="AK23" s="793"/>
      <c r="AL23" s="793"/>
      <c r="AM23" s="793"/>
    </row>
    <row r="24" spans="1:39" s="2" customFormat="1" ht="29.25" customHeight="1">
      <c r="A24" s="683"/>
      <c r="B24" s="683"/>
      <c r="C24" s="683"/>
      <c r="D24" s="683"/>
      <c r="E24" s="683"/>
      <c r="F24" s="683"/>
      <c r="G24" s="683"/>
      <c r="H24" s="683"/>
      <c r="I24" s="683"/>
      <c r="J24" s="459"/>
      <c r="K24" s="682"/>
      <c r="L24" s="682"/>
      <c r="M24" s="489"/>
      <c r="N24" s="789"/>
      <c r="O24" s="53" t="s">
        <v>746</v>
      </c>
      <c r="P24" s="53" t="s">
        <v>747</v>
      </c>
      <c r="Q24" s="462"/>
      <c r="R24" s="462"/>
      <c r="S24" s="683"/>
      <c r="T24" s="683"/>
      <c r="U24" s="488"/>
      <c r="V24" s="639"/>
      <c r="W24" s="639"/>
      <c r="X24" s="489"/>
      <c r="Y24" s="461" t="s">
        <v>715</v>
      </c>
      <c r="Z24" s="462"/>
      <c r="AA24" s="461" t="s">
        <v>716</v>
      </c>
      <c r="AB24" s="462"/>
      <c r="AC24" s="461" t="s">
        <v>714</v>
      </c>
      <c r="AD24" s="463"/>
      <c r="AE24" s="463"/>
      <c r="AF24" s="462"/>
      <c r="AG24" s="297" t="s">
        <v>717</v>
      </c>
      <c r="AH24" s="794"/>
      <c r="AI24" s="795"/>
      <c r="AJ24" s="795"/>
      <c r="AK24" s="795"/>
      <c r="AL24" s="795"/>
      <c r="AM24" s="795"/>
    </row>
    <row r="25" spans="1:39" ht="18" customHeight="1">
      <c r="A25" s="803">
        <v>1</v>
      </c>
      <c r="B25" s="803"/>
      <c r="C25" s="803">
        <v>2</v>
      </c>
      <c r="D25" s="803"/>
      <c r="E25" s="803"/>
      <c r="F25" s="803"/>
      <c r="G25" s="803"/>
      <c r="H25" s="803"/>
      <c r="I25" s="803"/>
      <c r="J25" s="796">
        <v>3</v>
      </c>
      <c r="K25" s="797"/>
      <c r="L25" s="797"/>
      <c r="M25" s="468"/>
      <c r="N25" s="188">
        <v>4</v>
      </c>
      <c r="O25" s="188">
        <v>5</v>
      </c>
      <c r="P25" s="188">
        <v>6</v>
      </c>
      <c r="Q25" s="803">
        <v>7</v>
      </c>
      <c r="R25" s="803"/>
      <c r="S25" s="803"/>
      <c r="T25" s="803"/>
      <c r="U25" s="803">
        <v>8</v>
      </c>
      <c r="V25" s="803"/>
      <c r="W25" s="803"/>
      <c r="X25" s="803"/>
      <c r="Y25" s="796">
        <v>9</v>
      </c>
      <c r="Z25" s="804"/>
      <c r="AA25" s="796">
        <v>10</v>
      </c>
      <c r="AB25" s="468"/>
      <c r="AC25" s="796">
        <v>11</v>
      </c>
      <c r="AD25" s="797"/>
      <c r="AE25" s="797"/>
      <c r="AF25" s="468"/>
      <c r="AG25" s="300">
        <v>12</v>
      </c>
      <c r="AH25" s="796">
        <v>13</v>
      </c>
      <c r="AI25" s="797"/>
      <c r="AJ25" s="797"/>
      <c r="AK25" s="797"/>
      <c r="AL25" s="797"/>
      <c r="AM25" s="797"/>
    </row>
    <row r="26" spans="1:39" s="135" customFormat="1" ht="48.75" customHeight="1">
      <c r="A26" s="622">
        <v>1</v>
      </c>
      <c r="B26" s="622"/>
      <c r="C26" s="633" t="s">
        <v>748</v>
      </c>
      <c r="D26" s="634"/>
      <c r="E26" s="634"/>
      <c r="F26" s="634"/>
      <c r="G26" s="634"/>
      <c r="H26" s="634"/>
      <c r="I26" s="635"/>
      <c r="J26" s="633">
        <v>10</v>
      </c>
      <c r="K26" s="634"/>
      <c r="L26" s="634"/>
      <c r="M26" s="468"/>
      <c r="N26" s="162" t="s">
        <v>749</v>
      </c>
      <c r="O26" s="53" t="s">
        <v>750</v>
      </c>
      <c r="P26" s="162" t="s">
        <v>751</v>
      </c>
      <c r="Q26" s="622" t="s">
        <v>752</v>
      </c>
      <c r="R26" s="622"/>
      <c r="S26" s="622"/>
      <c r="T26" s="622"/>
      <c r="U26" s="622" t="s">
        <v>753</v>
      </c>
      <c r="V26" s="622"/>
      <c r="W26" s="622"/>
      <c r="X26" s="622"/>
      <c r="Y26" s="633">
        <v>4</v>
      </c>
      <c r="Z26" s="635"/>
      <c r="AA26" s="633" t="s">
        <v>754</v>
      </c>
      <c r="AB26" s="800"/>
      <c r="AC26" s="633">
        <v>1.6</v>
      </c>
      <c r="AD26" s="634"/>
      <c r="AE26" s="634"/>
      <c r="AF26" s="800"/>
      <c r="AG26" s="301">
        <v>1.76</v>
      </c>
      <c r="AH26" s="801" t="s">
        <v>755</v>
      </c>
      <c r="AI26" s="802"/>
      <c r="AJ26" s="802"/>
      <c r="AK26" s="802"/>
      <c r="AL26" s="802"/>
      <c r="AM26" s="802"/>
    </row>
    <row r="27" spans="1:39" ht="15.75">
      <c r="A27" s="702" t="s">
        <v>158</v>
      </c>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row>
    <row r="28" spans="1:39" s="189" customFormat="1" ht="30" customHeight="1">
      <c r="A28" s="683" t="s">
        <v>1017</v>
      </c>
      <c r="B28" s="683" t="s">
        <v>1018</v>
      </c>
      <c r="C28" s="683"/>
      <c r="D28" s="683"/>
      <c r="E28" s="683"/>
      <c r="F28" s="683"/>
      <c r="G28" s="683"/>
      <c r="H28" s="683" t="s">
        <v>1019</v>
      </c>
      <c r="I28" s="683"/>
      <c r="J28" s="683"/>
      <c r="K28" s="683"/>
      <c r="L28" s="683" t="s">
        <v>1021</v>
      </c>
      <c r="M28" s="683"/>
      <c r="N28" s="683"/>
      <c r="O28" s="683"/>
      <c r="P28" s="683"/>
      <c r="Q28" s="683"/>
      <c r="R28" s="461" t="s">
        <v>1022</v>
      </c>
      <c r="S28" s="463"/>
      <c r="T28" s="463"/>
      <c r="U28" s="463"/>
      <c r="V28" s="463"/>
      <c r="W28" s="463"/>
      <c r="X28" s="463"/>
      <c r="Y28" s="463"/>
      <c r="Z28" s="462"/>
      <c r="AA28" s="457" t="s">
        <v>1023</v>
      </c>
      <c r="AB28" s="805"/>
      <c r="AC28" s="681"/>
      <c r="AD28" s="681"/>
      <c r="AE28" s="681"/>
      <c r="AF28" s="458"/>
      <c r="AG28" s="457" t="s">
        <v>198</v>
      </c>
      <c r="AH28" s="681"/>
      <c r="AI28" s="681"/>
      <c r="AJ28" s="681"/>
      <c r="AK28" s="681"/>
      <c r="AL28" s="681"/>
      <c r="AM28" s="458"/>
    </row>
    <row r="29" spans="1:39" s="189" customFormat="1" ht="24" customHeight="1">
      <c r="A29" s="683"/>
      <c r="B29" s="683"/>
      <c r="C29" s="683"/>
      <c r="D29" s="683"/>
      <c r="E29" s="683"/>
      <c r="F29" s="683"/>
      <c r="G29" s="683"/>
      <c r="H29" s="683"/>
      <c r="I29" s="683"/>
      <c r="J29" s="683"/>
      <c r="K29" s="683"/>
      <c r="L29" s="461" t="s">
        <v>1025</v>
      </c>
      <c r="M29" s="463"/>
      <c r="N29" s="462"/>
      <c r="O29" s="683" t="s">
        <v>1026</v>
      </c>
      <c r="P29" s="683"/>
      <c r="Q29" s="683"/>
      <c r="R29" s="461" t="s">
        <v>1027</v>
      </c>
      <c r="S29" s="463"/>
      <c r="T29" s="463"/>
      <c r="U29" s="463"/>
      <c r="V29" s="462"/>
      <c r="W29" s="461" t="s">
        <v>1028</v>
      </c>
      <c r="X29" s="463"/>
      <c r="Y29" s="463"/>
      <c r="Z29" s="462"/>
      <c r="AA29" s="459"/>
      <c r="AB29" s="682"/>
      <c r="AC29" s="682"/>
      <c r="AD29" s="682"/>
      <c r="AE29" s="682"/>
      <c r="AF29" s="460"/>
      <c r="AG29" s="459"/>
      <c r="AH29" s="682"/>
      <c r="AI29" s="682"/>
      <c r="AJ29" s="682"/>
      <c r="AK29" s="682"/>
      <c r="AL29" s="682"/>
      <c r="AM29" s="460"/>
    </row>
    <row r="30" spans="1:39" s="189" customFormat="1" ht="31.5" customHeight="1">
      <c r="A30" s="53">
        <v>1</v>
      </c>
      <c r="B30" s="683" t="str">
        <f ca="1">'Исходник '!B56</f>
        <v>MPI-520</v>
      </c>
      <c r="C30" s="683"/>
      <c r="D30" s="683"/>
      <c r="E30" s="683"/>
      <c r="F30" s="683"/>
      <c r="G30" s="683"/>
      <c r="H30" s="683">
        <f ca="1">'Исходник '!C56</f>
        <v>723895</v>
      </c>
      <c r="I30" s="683"/>
      <c r="J30" s="683"/>
      <c r="K30" s="683"/>
      <c r="L30" s="461" t="str">
        <f ca="1">'Исходник '!H56</f>
        <v>± (2% R+3 е.м.р.)</v>
      </c>
      <c r="M30" s="807"/>
      <c r="N30" s="808"/>
      <c r="O30" s="492" t="str">
        <f ca="1">'Исходник '!H56</f>
        <v>± (2% R+3 е.м.р.)</v>
      </c>
      <c r="P30" s="463"/>
      <c r="Q30" s="462"/>
      <c r="R30" s="771">
        <f ca="1">'Исходник '!J56</f>
        <v>43885</v>
      </c>
      <c r="S30" s="683"/>
      <c r="T30" s="683"/>
      <c r="U30" s="683"/>
      <c r="V30" s="683"/>
      <c r="W30" s="492">
        <f ca="1">'Исходник '!L56</f>
        <v>44251</v>
      </c>
      <c r="X30" s="806"/>
      <c r="Y30" s="684"/>
      <c r="Z30" s="493"/>
      <c r="AA30" s="461" t="str">
        <f ca="1">'Исходник '!N56</f>
        <v>№80</v>
      </c>
      <c r="AB30" s="463"/>
      <c r="AC30" s="463"/>
      <c r="AD30" s="463"/>
      <c r="AE30" s="463"/>
      <c r="AF30" s="462"/>
      <c r="AG30" s="461" t="str">
        <f ca="1">'Исходник '!P56</f>
        <v>ООО НПК "АВИАПРИБОР"</v>
      </c>
      <c r="AH30" s="463"/>
      <c r="AI30" s="463"/>
      <c r="AJ30" s="463"/>
      <c r="AK30" s="463"/>
      <c r="AL30" s="463"/>
      <c r="AM30" s="462"/>
    </row>
    <row r="31" spans="1:39" s="189" customFormat="1" ht="30" customHeight="1">
      <c r="A31" s="53">
        <v>2</v>
      </c>
      <c r="B31" s="683" t="str">
        <f ca="1">'Исходник '!B61</f>
        <v>ИВТМ-7</v>
      </c>
      <c r="C31" s="683"/>
      <c r="D31" s="683"/>
      <c r="E31" s="683"/>
      <c r="F31" s="683"/>
      <c r="G31" s="683" t="e">
        <v>#REF!</v>
      </c>
      <c r="H31" s="683">
        <f ca="1">'Исходник '!C61</f>
        <v>20084</v>
      </c>
      <c r="I31" s="683"/>
      <c r="J31" s="683"/>
      <c r="K31" s="683" t="e">
        <v>#REF!</v>
      </c>
      <c r="L31" s="461" t="str">
        <f ca="1">'Исходник '!F61</f>
        <v>0-99 %
-20 +60 0С</v>
      </c>
      <c r="M31" s="807"/>
      <c r="N31" s="808"/>
      <c r="O31" s="492" t="str">
        <f ca="1">'Исходник '!H61</f>
        <v>± 2%
± 0,2 0С</v>
      </c>
      <c r="P31" s="463"/>
      <c r="Q31" s="462" t="e">
        <v>#REF!</v>
      </c>
      <c r="R31" s="771">
        <f ca="1">'Исходник '!J61</f>
        <v>43885</v>
      </c>
      <c r="S31" s="683"/>
      <c r="T31" s="683"/>
      <c r="U31" s="683"/>
      <c r="V31" s="683"/>
      <c r="W31" s="492">
        <f ca="1">'Исходник '!L61</f>
        <v>44251</v>
      </c>
      <c r="X31" s="806"/>
      <c r="Y31" s="684"/>
      <c r="Z31" s="493"/>
      <c r="AA31" s="461" t="str">
        <f ca="1">'Исходник '!N61</f>
        <v>№78</v>
      </c>
      <c r="AB31" s="463"/>
      <c r="AC31" s="463"/>
      <c r="AD31" s="463"/>
      <c r="AE31" s="463"/>
      <c r="AF31" s="462"/>
      <c r="AG31" s="461" t="str">
        <f ca="1">'Исходник '!P61</f>
        <v>ООО НПК "АВИАПРИБОР"</v>
      </c>
      <c r="AH31" s="463"/>
      <c r="AI31" s="463"/>
      <c r="AJ31" s="463"/>
      <c r="AK31" s="463"/>
      <c r="AL31" s="463"/>
      <c r="AM31" s="462"/>
    </row>
    <row r="32" spans="1:39" s="189" customFormat="1" ht="29.25" customHeight="1">
      <c r="A32" s="53">
        <v>3</v>
      </c>
      <c r="B32" s="683" t="str">
        <f ca="1">'Исходник '!B62</f>
        <v>Барометр М 67</v>
      </c>
      <c r="C32" s="683"/>
      <c r="D32" s="683"/>
      <c r="E32" s="683"/>
      <c r="F32" s="683"/>
      <c r="G32" s="683" t="e">
        <v>#REF!</v>
      </c>
      <c r="H32" s="683">
        <f ca="1">'Исходник '!C62</f>
        <v>74</v>
      </c>
      <c r="I32" s="683"/>
      <c r="J32" s="683"/>
      <c r="K32" s="683" t="e">
        <v>#REF!</v>
      </c>
      <c r="L32" s="461" t="str">
        <f ca="1">'Исходник '!F62</f>
        <v>610-790
 мм.рт.ст</v>
      </c>
      <c r="M32" s="807"/>
      <c r="N32" s="808"/>
      <c r="O32" s="492" t="str">
        <f ca="1">'Исходник '!H62</f>
        <v>± 0,8 мм.рт.ст.</v>
      </c>
      <c r="P32" s="463"/>
      <c r="Q32" s="462" t="e">
        <v>#REF!</v>
      </c>
      <c r="R32" s="771">
        <f ca="1">'Исходник '!J62</f>
        <v>43885</v>
      </c>
      <c r="S32" s="683"/>
      <c r="T32" s="683"/>
      <c r="U32" s="683"/>
      <c r="V32" s="683"/>
      <c r="W32" s="492">
        <f ca="1">'Исходник '!L62</f>
        <v>44251</v>
      </c>
      <c r="X32" s="806"/>
      <c r="Y32" s="684"/>
      <c r="Z32" s="493"/>
      <c r="AA32" s="461" t="str">
        <f ca="1">'Исходник '!N62</f>
        <v>№77</v>
      </c>
      <c r="AB32" s="463"/>
      <c r="AC32" s="463"/>
      <c r="AD32" s="463"/>
      <c r="AE32" s="463"/>
      <c r="AF32" s="462"/>
      <c r="AG32" s="461" t="str">
        <f ca="1">'Исходник '!P62</f>
        <v>ООО НПК "АВИАПРИБОР"</v>
      </c>
      <c r="AH32" s="463"/>
      <c r="AI32" s="463"/>
      <c r="AJ32" s="463"/>
      <c r="AK32" s="463"/>
      <c r="AL32" s="463"/>
      <c r="AM32" s="462"/>
    </row>
    <row r="33" spans="1:39" ht="9" customHeight="1">
      <c r="A33" s="35"/>
      <c r="B33" s="35"/>
      <c r="C33" s="35"/>
      <c r="D33" s="35"/>
      <c r="E33" s="35"/>
      <c r="F33" s="35"/>
      <c r="G33" s="35"/>
      <c r="H33" s="35"/>
      <c r="I33" s="35"/>
      <c r="J33" s="35"/>
      <c r="K33" s="35"/>
      <c r="L33" s="35"/>
      <c r="M33" s="35"/>
      <c r="N33" s="35"/>
      <c r="O33" s="35"/>
      <c r="P33" s="35"/>
      <c r="Q33" s="131"/>
      <c r="R33" s="131"/>
      <c r="S33" s="131"/>
      <c r="T33" s="131"/>
      <c r="U33" s="131"/>
      <c r="V33" s="131"/>
      <c r="W33" s="131"/>
      <c r="X33" s="131"/>
      <c r="Y33" s="35"/>
      <c r="Z33" s="35"/>
      <c r="AA33" s="35"/>
      <c r="AB33" s="35"/>
      <c r="AC33" s="35"/>
      <c r="AD33" s="35"/>
      <c r="AE33" s="35"/>
      <c r="AF33" s="35"/>
      <c r="AG33" s="35"/>
      <c r="AL33" s="4"/>
    </row>
    <row r="34" spans="1:39" ht="66.75" customHeight="1">
      <c r="A34" s="620" t="s">
        <v>725</v>
      </c>
      <c r="B34" s="620"/>
      <c r="C34" s="620"/>
      <c r="D34" s="620"/>
      <c r="E34" s="620"/>
      <c r="F34" s="620"/>
      <c r="G34" s="562"/>
      <c r="H34" s="561" t="s">
        <v>756</v>
      </c>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L34" s="4"/>
    </row>
    <row r="35" spans="1:39" ht="15.75" customHeight="1">
      <c r="A35" s="561" t="s">
        <v>757</v>
      </c>
      <c r="B35" s="809"/>
      <c r="C35" s="809"/>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L35" s="4"/>
    </row>
    <row r="36" spans="1:39" ht="3.75" customHeight="1">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L36" s="4"/>
    </row>
    <row r="37" spans="1:39" s="269" customFormat="1" ht="16.5" customHeight="1">
      <c r="A37" s="514" t="s">
        <v>1293</v>
      </c>
      <c r="B37" s="663"/>
      <c r="C37" s="663"/>
      <c r="D37" s="663"/>
      <c r="E37" s="663"/>
      <c r="F37" s="663"/>
      <c r="G37" s="663"/>
      <c r="H37" s="663"/>
      <c r="I37" s="663"/>
      <c r="J37" s="642" t="s">
        <v>1251</v>
      </c>
      <c r="K37" s="733"/>
      <c r="L37" s="733"/>
      <c r="M37" s="733"/>
      <c r="N37" s="733"/>
      <c r="O37" s="733"/>
      <c r="P37" s="733"/>
      <c r="Q37" s="55"/>
      <c r="R37" s="55"/>
      <c r="S37" s="245"/>
      <c r="T37" s="245"/>
      <c r="U37" s="245"/>
      <c r="V37" s="245"/>
      <c r="W37" s="245"/>
      <c r="X37" s="246"/>
      <c r="Y37" s="55"/>
      <c r="Z37" s="55"/>
      <c r="AA37" s="642" t="str">
        <f ca="1">'Исходник '!B12</f>
        <v>Кокшаров С.В.</v>
      </c>
      <c r="AB37" s="642"/>
      <c r="AC37" s="642"/>
      <c r="AD37" s="642"/>
      <c r="AE37" s="642"/>
      <c r="AF37" s="642"/>
      <c r="AG37" s="642"/>
      <c r="AL37" s="4"/>
    </row>
    <row r="38" spans="1:39" ht="13.5" customHeight="1">
      <c r="A38" s="74"/>
      <c r="B38" s="74"/>
      <c r="C38" s="74"/>
      <c r="D38" s="74"/>
      <c r="E38" s="74"/>
      <c r="F38" s="74"/>
      <c r="G38" s="54"/>
      <c r="H38" s="54"/>
      <c r="I38" s="54"/>
      <c r="J38" s="616" t="s">
        <v>1253</v>
      </c>
      <c r="K38" s="780"/>
      <c r="L38" s="780"/>
      <c r="M38" s="780"/>
      <c r="N38" s="780"/>
      <c r="O38" s="780"/>
      <c r="P38" s="780"/>
      <c r="Q38" s="54"/>
      <c r="R38" s="54"/>
      <c r="S38" s="616" t="s">
        <v>1130</v>
      </c>
      <c r="T38" s="780"/>
      <c r="U38" s="780"/>
      <c r="V38" s="780"/>
      <c r="W38" s="780"/>
      <c r="X38" s="780"/>
      <c r="Y38" s="54"/>
      <c r="Z38" s="54"/>
      <c r="AA38" s="781" t="s">
        <v>1294</v>
      </c>
      <c r="AB38" s="781"/>
      <c r="AC38" s="781"/>
      <c r="AD38" s="781"/>
      <c r="AE38" s="781"/>
      <c r="AF38" s="781"/>
      <c r="AG38" s="781"/>
    </row>
    <row r="39" spans="1:39" ht="15">
      <c r="A39" s="270"/>
      <c r="G39" s="55"/>
      <c r="H39" s="55"/>
      <c r="I39" s="55"/>
      <c r="J39" s="642" t="s">
        <v>1295</v>
      </c>
      <c r="K39" s="733"/>
      <c r="L39" s="733"/>
      <c r="M39" s="733"/>
      <c r="N39" s="733"/>
      <c r="O39" s="733"/>
      <c r="P39" s="733"/>
      <c r="Q39" s="55"/>
      <c r="R39" s="55"/>
      <c r="S39" s="55"/>
      <c r="T39" s="55"/>
      <c r="U39" s="55"/>
      <c r="V39" s="55"/>
      <c r="W39" s="55"/>
      <c r="Y39" s="55"/>
      <c r="Z39" s="55"/>
      <c r="AA39" s="642" t="str">
        <f ca="1">'Исходник '!B13</f>
        <v>Тимонин Р.В.</v>
      </c>
      <c r="AB39" s="642"/>
      <c r="AC39" s="642"/>
      <c r="AD39" s="642"/>
      <c r="AE39" s="642"/>
      <c r="AF39" s="642"/>
      <c r="AG39" s="642"/>
    </row>
    <row r="40" spans="1:39" ht="15">
      <c r="A40" s="21"/>
      <c r="J40" s="616" t="s">
        <v>1253</v>
      </c>
      <c r="K40" s="810"/>
      <c r="L40" s="810"/>
      <c r="M40" s="810"/>
      <c r="N40" s="810"/>
      <c r="O40" s="810"/>
      <c r="P40" s="810"/>
      <c r="Q40" s="54"/>
      <c r="R40" s="54"/>
      <c r="S40" s="616" t="s">
        <v>1130</v>
      </c>
      <c r="T40" s="810"/>
      <c r="U40" s="810"/>
      <c r="V40" s="810"/>
      <c r="W40" s="810"/>
      <c r="X40" s="810"/>
      <c r="Y40" s="54"/>
      <c r="Z40" s="54"/>
      <c r="AA40" s="781" t="s">
        <v>1294</v>
      </c>
      <c r="AB40" s="781"/>
      <c r="AC40" s="781"/>
      <c r="AD40" s="781"/>
      <c r="AE40" s="781"/>
      <c r="AF40" s="781"/>
      <c r="AG40" s="781"/>
    </row>
    <row r="41" spans="1:39" ht="15">
      <c r="A41" s="73" t="s">
        <v>728</v>
      </c>
      <c r="B41" s="89"/>
      <c r="C41" s="89"/>
      <c r="D41" s="89"/>
      <c r="E41" s="89"/>
      <c r="F41" s="89"/>
      <c r="G41" s="55"/>
      <c r="H41" s="55"/>
      <c r="I41" s="55"/>
      <c r="J41" s="642" t="s">
        <v>1251</v>
      </c>
      <c r="K41" s="733"/>
      <c r="L41" s="733"/>
      <c r="M41" s="733"/>
      <c r="N41" s="733"/>
      <c r="O41" s="733"/>
      <c r="P41" s="733"/>
      <c r="Q41" s="55"/>
      <c r="R41" s="55"/>
      <c r="S41" s="55"/>
      <c r="T41" s="55"/>
      <c r="U41" s="55"/>
      <c r="V41" s="55"/>
      <c r="W41" s="55"/>
      <c r="Y41" s="55"/>
      <c r="Z41" s="55"/>
      <c r="AA41" s="642" t="str">
        <f ca="1">'Исходник '!B12</f>
        <v>Кокшаров С.В.</v>
      </c>
      <c r="AB41" s="642"/>
      <c r="AC41" s="642"/>
      <c r="AD41" s="642"/>
      <c r="AE41" s="642"/>
      <c r="AF41" s="642"/>
      <c r="AG41" s="642"/>
    </row>
    <row r="42" spans="1:39" ht="15">
      <c r="A42" s="73"/>
      <c r="B42" s="74"/>
      <c r="C42" s="74"/>
      <c r="D42" s="74"/>
      <c r="E42" s="74"/>
      <c r="F42" s="74"/>
      <c r="G42" s="54"/>
      <c r="H42" s="54"/>
      <c r="I42" s="54"/>
      <c r="J42" s="616" t="s">
        <v>1253</v>
      </c>
      <c r="K42" s="780"/>
      <c r="L42" s="780"/>
      <c r="M42" s="780"/>
      <c r="N42" s="780"/>
      <c r="O42" s="780"/>
      <c r="P42" s="780"/>
      <c r="Q42" s="54"/>
      <c r="R42" s="54"/>
      <c r="S42" s="616" t="s">
        <v>1130</v>
      </c>
      <c r="T42" s="780"/>
      <c r="U42" s="780"/>
      <c r="V42" s="780"/>
      <c r="W42" s="780"/>
      <c r="X42" s="780"/>
      <c r="Y42" s="54"/>
      <c r="Z42" s="54"/>
      <c r="AA42" s="781" t="s">
        <v>1294</v>
      </c>
      <c r="AB42" s="781"/>
      <c r="AC42" s="781"/>
      <c r="AD42" s="781"/>
      <c r="AE42" s="781"/>
      <c r="AF42" s="781"/>
      <c r="AG42" s="781"/>
      <c r="AL42" s="153"/>
      <c r="AM42" s="138"/>
    </row>
    <row r="43" spans="1:39">
      <c r="A43" s="645" t="s">
        <v>1297</v>
      </c>
      <c r="B43" s="645"/>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row>
    <row r="44" spans="1:39">
      <c r="A44" s="656" t="s">
        <v>1298</v>
      </c>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row>
    <row r="45" spans="1:39" ht="25.5" customHeight="1"/>
  </sheetData>
  <mergeCells count="114">
    <mergeCell ref="A44:AG44"/>
    <mergeCell ref="J40:P40"/>
    <mergeCell ref="S40:X40"/>
    <mergeCell ref="AA40:AG40"/>
    <mergeCell ref="J41:P41"/>
    <mergeCell ref="AA41:AG41"/>
    <mergeCell ref="J42:P42"/>
    <mergeCell ref="S42:X42"/>
    <mergeCell ref="AA42:AG42"/>
    <mergeCell ref="A43:AG43"/>
    <mergeCell ref="J38:P38"/>
    <mergeCell ref="S38:X38"/>
    <mergeCell ref="AA38:AG38"/>
    <mergeCell ref="J39:P39"/>
    <mergeCell ref="AA39:AG39"/>
    <mergeCell ref="A35:AG35"/>
    <mergeCell ref="A37:I37"/>
    <mergeCell ref="J37:P37"/>
    <mergeCell ref="AA37:AG37"/>
    <mergeCell ref="R32:V32"/>
    <mergeCell ref="W32:Z32"/>
    <mergeCell ref="AA32:AF32"/>
    <mergeCell ref="AG32:AM32"/>
    <mergeCell ref="B32:G32"/>
    <mergeCell ref="H32:K32"/>
    <mergeCell ref="L32:N32"/>
    <mergeCell ref="O32:Q32"/>
    <mergeCell ref="A34:G34"/>
    <mergeCell ref="H34:AG34"/>
    <mergeCell ref="B30:G30"/>
    <mergeCell ref="H30:K30"/>
    <mergeCell ref="L30:N30"/>
    <mergeCell ref="O30:Q30"/>
    <mergeCell ref="R30:V30"/>
    <mergeCell ref="W30:Z30"/>
    <mergeCell ref="AA30:AF30"/>
    <mergeCell ref="AG30:AM30"/>
    <mergeCell ref="R31:V31"/>
    <mergeCell ref="W31:Z31"/>
    <mergeCell ref="AA31:AF31"/>
    <mergeCell ref="AG31:AM31"/>
    <mergeCell ref="B31:G31"/>
    <mergeCell ref="H31:K31"/>
    <mergeCell ref="L31:N31"/>
    <mergeCell ref="O31:Q31"/>
    <mergeCell ref="R28:Z28"/>
    <mergeCell ref="A28:A29"/>
    <mergeCell ref="B28:G29"/>
    <mergeCell ref="H28:K29"/>
    <mergeCell ref="AA28:AF29"/>
    <mergeCell ref="AG28:AM29"/>
    <mergeCell ref="L29:N29"/>
    <mergeCell ref="O29:Q29"/>
    <mergeCell ref="R29:V29"/>
    <mergeCell ref="W29:Z29"/>
    <mergeCell ref="A26:B26"/>
    <mergeCell ref="C26:I26"/>
    <mergeCell ref="J26:M26"/>
    <mergeCell ref="Q26:T26"/>
    <mergeCell ref="U26:X26"/>
    <mergeCell ref="Y26:Z26"/>
    <mergeCell ref="A27:AG27"/>
    <mergeCell ref="L28:Q28"/>
    <mergeCell ref="AA26:AB26"/>
    <mergeCell ref="AC26:AF26"/>
    <mergeCell ref="AH26:AM26"/>
    <mergeCell ref="A25:B25"/>
    <mergeCell ref="C25:I25"/>
    <mergeCell ref="J25:M25"/>
    <mergeCell ref="Q25:T25"/>
    <mergeCell ref="U25:X25"/>
    <mergeCell ref="Y25:Z25"/>
    <mergeCell ref="AA25:AB25"/>
    <mergeCell ref="AC25:AF25"/>
    <mergeCell ref="AH25:AM25"/>
    <mergeCell ref="B19:AM19"/>
    <mergeCell ref="B20:AM20"/>
    <mergeCell ref="A21:AM21"/>
    <mergeCell ref="O22:P23"/>
    <mergeCell ref="Y22:AG23"/>
    <mergeCell ref="A22:B24"/>
    <mergeCell ref="C22:I24"/>
    <mergeCell ref="J22:M24"/>
    <mergeCell ref="N22:N24"/>
    <mergeCell ref="Q22:T24"/>
    <mergeCell ref="U22:X24"/>
    <mergeCell ref="AH22:AM24"/>
    <mergeCell ref="Y24:Z24"/>
    <mergeCell ref="AA24:AB24"/>
    <mergeCell ref="AC24:AF24"/>
    <mergeCell ref="B14:AM14"/>
    <mergeCell ref="B15:AM15"/>
    <mergeCell ref="B16:AM16"/>
    <mergeCell ref="B17:AM17"/>
    <mergeCell ref="A9:AM9"/>
    <mergeCell ref="A10:AM10"/>
    <mergeCell ref="A11:AM11"/>
    <mergeCell ref="A12:AM13"/>
    <mergeCell ref="B18:AM18"/>
    <mergeCell ref="Y1:AM1"/>
    <mergeCell ref="B2:I2"/>
    <mergeCell ref="Y2:AM2"/>
    <mergeCell ref="Y3:AM3"/>
    <mergeCell ref="AE4:AM4"/>
    <mergeCell ref="A5:AM5"/>
    <mergeCell ref="A6:AM6"/>
    <mergeCell ref="A7:AM7"/>
    <mergeCell ref="B8:H8"/>
    <mergeCell ref="AC8:AF8"/>
    <mergeCell ref="AG8:AH8"/>
    <mergeCell ref="I8:J8"/>
    <mergeCell ref="N8:P8"/>
    <mergeCell ref="Q8:R8"/>
    <mergeCell ref="U8:AB8"/>
  </mergeCells>
  <phoneticPr fontId="0" type="noConversion"/>
  <pageMargins left="0.39374999999999999" right="0.19652800000000001" top="0.59027799999999997" bottom="0.45" header="0.51180599999999998" footer="0.19652800000000001"/>
  <pageSetup paperSize="9" fitToWidth="0" fitToHeight="3" orientation="landscape"/>
  <headerFooter>
    <oddFooter>&amp;C&amp;A стр.&amp;P из &amp;N</oddFooter>
  </headerFooter>
</worksheet>
</file>

<file path=xl/worksheets/sheet17.xml><?xml version="1.0" encoding="utf-8"?>
<worksheet xmlns="http://schemas.openxmlformats.org/spreadsheetml/2006/main" xmlns:r="http://schemas.openxmlformats.org/officeDocument/2006/relationships">
  <dimension ref="A1:AG79"/>
  <sheetViews>
    <sheetView topLeftCell="A26" workbookViewId="0">
      <selection activeCell="AL29" sqref="AL29"/>
    </sheetView>
  </sheetViews>
  <sheetFormatPr defaultRowHeight="12.75"/>
  <cols>
    <col min="1" max="1" width="2.7109375" customWidth="1"/>
    <col min="2" max="2" width="2" customWidth="1"/>
    <col min="3" max="11" width="2.7109375" customWidth="1"/>
    <col min="12" max="12" width="2.140625" customWidth="1"/>
    <col min="13" max="13" width="2.7109375" customWidth="1"/>
    <col min="14" max="14" width="2.140625" customWidth="1"/>
    <col min="15" max="15" width="9" customWidth="1"/>
    <col min="16" max="16" width="3.140625" customWidth="1"/>
    <col min="17" max="17" width="2.140625" customWidth="1"/>
    <col min="18" max="19" width="2.7109375" customWidth="1"/>
    <col min="20" max="20" width="2.28515625" customWidth="1"/>
    <col min="21" max="26" width="2.7109375" customWidth="1"/>
    <col min="27" max="27" width="4.42578125" customWidth="1"/>
    <col min="28" max="32" width="2.7109375" customWidth="1"/>
    <col min="33" max="33" width="3" customWidth="1"/>
  </cols>
  <sheetData>
    <row r="1" spans="1:33" s="252" customFormat="1" ht="23.25" customHeight="1">
      <c r="A1" s="811" t="str">
        <f ca="1">'Исходник '!B3</f>
        <v>ООО ИК «ТМ-Электро»</v>
      </c>
      <c r="B1" s="812"/>
      <c r="C1" s="812"/>
      <c r="D1" s="812"/>
      <c r="E1" s="812"/>
      <c r="F1" s="812"/>
      <c r="G1" s="812"/>
      <c r="H1" s="812"/>
      <c r="I1" s="812"/>
      <c r="J1" s="59"/>
      <c r="K1" s="59"/>
      <c r="L1" s="59"/>
      <c r="M1" s="59"/>
      <c r="N1" s="59"/>
      <c r="O1" s="59"/>
      <c r="P1" s="75" t="str">
        <f ca="1">'Исходник '!A19</f>
        <v>Заказчик:</v>
      </c>
      <c r="Q1" s="59"/>
      <c r="R1" s="251"/>
      <c r="S1" s="59"/>
      <c r="T1" s="813">
        <f ca="1">'Исходник '!B19</f>
        <v>0</v>
      </c>
      <c r="U1" s="814"/>
      <c r="V1" s="814"/>
      <c r="W1" s="814"/>
      <c r="X1" s="814"/>
      <c r="Y1" s="814"/>
      <c r="Z1" s="814"/>
      <c r="AA1" s="814"/>
      <c r="AB1" s="814"/>
      <c r="AC1" s="814"/>
      <c r="AD1" s="814"/>
      <c r="AE1" s="814"/>
      <c r="AF1" s="814"/>
      <c r="AG1" s="814"/>
    </row>
    <row r="2" spans="1:33" s="167" customFormat="1" ht="82.5" customHeight="1">
      <c r="A2" s="509" t="s">
        <v>1106</v>
      </c>
      <c r="B2" s="562"/>
      <c r="C2" s="562"/>
      <c r="D2" s="562"/>
      <c r="E2" s="562"/>
      <c r="F2" s="562"/>
      <c r="G2" s="562"/>
      <c r="H2" s="562"/>
      <c r="I2" s="562"/>
      <c r="J2" s="97"/>
      <c r="K2" s="97"/>
      <c r="L2" s="97"/>
      <c r="M2" s="97"/>
      <c r="N2" s="97"/>
      <c r="O2" s="97"/>
      <c r="P2" s="75" t="str">
        <f ca="1">'Исходник '!A20</f>
        <v>Объект:</v>
      </c>
      <c r="Q2" s="59"/>
      <c r="R2" s="251"/>
      <c r="S2" s="59"/>
      <c r="T2" s="815"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U2" s="816"/>
      <c r="V2" s="816"/>
      <c r="W2" s="816"/>
      <c r="X2" s="816"/>
      <c r="Y2" s="816"/>
      <c r="Z2" s="816"/>
      <c r="AA2" s="816"/>
      <c r="AB2" s="816"/>
      <c r="AC2" s="816"/>
      <c r="AD2" s="816"/>
      <c r="AE2" s="816"/>
      <c r="AF2" s="816"/>
      <c r="AG2" s="816"/>
    </row>
    <row r="3" spans="1:33" s="252" customFormat="1" ht="36" customHeight="1">
      <c r="A3" s="97" t="str">
        <f ca="1">'Исходник '!A5</f>
        <v>Свидетельство о регистрации</v>
      </c>
      <c r="B3" s="59"/>
      <c r="C3" s="59"/>
      <c r="D3" s="59"/>
      <c r="E3" s="59"/>
      <c r="F3" s="59"/>
      <c r="G3" s="59"/>
      <c r="H3" s="59"/>
      <c r="I3" s="59"/>
      <c r="J3" s="59"/>
      <c r="K3" s="97" t="str">
        <f ca="1">'Исходник '!B5</f>
        <v>№ 7915</v>
      </c>
      <c r="L3" s="59"/>
      <c r="M3" s="59"/>
      <c r="N3" s="59"/>
      <c r="O3" s="59"/>
      <c r="P3" s="60" t="str">
        <f ca="1">'Исходник '!A21</f>
        <v>Адрес:</v>
      </c>
      <c r="Q3" s="59"/>
      <c r="R3" s="251"/>
      <c r="S3" s="524">
        <f ca="1">'Исходник '!B21</f>
        <v>0</v>
      </c>
      <c r="T3" s="470"/>
      <c r="U3" s="470"/>
      <c r="V3" s="470"/>
      <c r="W3" s="470"/>
      <c r="X3" s="470"/>
      <c r="Y3" s="470"/>
      <c r="Z3" s="470"/>
      <c r="AA3" s="470"/>
      <c r="AB3" s="470"/>
      <c r="AC3" s="470"/>
      <c r="AD3" s="470"/>
      <c r="AE3" s="470"/>
      <c r="AF3" s="470"/>
      <c r="AG3" s="470"/>
    </row>
    <row r="4" spans="1:33" s="252" customFormat="1" ht="21" customHeight="1">
      <c r="A4" s="813" t="str">
        <f ca="1">CONCATENATE('Исходник '!A7," ",'Исходник '!B7)</f>
        <v xml:space="preserve">Действительно до «25» ноября 2022 г. </v>
      </c>
      <c r="B4" s="814"/>
      <c r="C4" s="814"/>
      <c r="D4" s="814"/>
      <c r="E4" s="814"/>
      <c r="F4" s="814"/>
      <c r="G4" s="814"/>
      <c r="H4" s="814"/>
      <c r="I4" s="814"/>
      <c r="J4" s="814"/>
      <c r="K4" s="814"/>
      <c r="L4" s="814"/>
      <c r="M4" s="814"/>
      <c r="N4" s="814"/>
      <c r="O4" s="59"/>
      <c r="P4" s="75" t="str">
        <f ca="1">'Исходник '!A31</f>
        <v>Дата проведения измерений до:</v>
      </c>
      <c r="Q4" s="59"/>
      <c r="R4" s="251"/>
      <c r="S4" s="59"/>
      <c r="T4" s="59"/>
      <c r="U4" s="59"/>
      <c r="V4" s="59"/>
      <c r="W4" s="59"/>
      <c r="X4" s="59"/>
      <c r="Y4" s="59"/>
      <c r="Z4" s="59"/>
      <c r="AA4" s="59"/>
      <c r="AB4" s="59" t="str">
        <f ca="1">'Исходник '!B31</f>
        <v>30 июня 2020г.</v>
      </c>
      <c r="AC4" s="59"/>
      <c r="AD4" s="59"/>
      <c r="AE4" s="59"/>
      <c r="AF4" s="59"/>
    </row>
    <row r="5" spans="1:33" ht="6"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3" ht="89.25" customHeight="1">
      <c r="A6" s="817" t="s">
        <v>758</v>
      </c>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9"/>
    </row>
    <row r="7" spans="1:33" ht="9"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3" ht="20.25" customHeight="1">
      <c r="A8" s="6"/>
      <c r="B8" s="6"/>
      <c r="C8" s="6"/>
      <c r="D8" s="6"/>
      <c r="E8" s="6"/>
      <c r="F8" s="6"/>
      <c r="G8" s="6"/>
      <c r="H8" s="6"/>
      <c r="I8" s="6"/>
      <c r="J8" s="6"/>
      <c r="K8" s="6"/>
      <c r="L8" s="6"/>
      <c r="M8" s="9" t="s">
        <v>759</v>
      </c>
      <c r="N8" s="9"/>
      <c r="O8" s="6"/>
      <c r="P8" s="6"/>
      <c r="Q8" s="6"/>
      <c r="R8" s="6"/>
      <c r="S8" s="6"/>
      <c r="T8" s="6"/>
      <c r="U8" s="6"/>
      <c r="V8" s="6"/>
      <c r="W8" s="6"/>
      <c r="X8" s="6"/>
      <c r="Y8" s="6"/>
      <c r="Z8" s="6"/>
      <c r="AA8" s="6"/>
      <c r="AB8" s="6"/>
      <c r="AC8" s="6"/>
      <c r="AD8" s="6"/>
      <c r="AE8" s="6"/>
      <c r="AF8" s="6"/>
    </row>
    <row r="9" spans="1:33" s="132" customFormat="1" ht="15" customHeight="1">
      <c r="A9" s="6"/>
      <c r="B9" s="6"/>
      <c r="C9" s="6"/>
      <c r="D9" s="6"/>
      <c r="E9" s="6"/>
      <c r="F9" s="6"/>
      <c r="G9" s="6"/>
      <c r="H9" s="6"/>
      <c r="I9" s="6"/>
      <c r="J9" s="6"/>
      <c r="K9" s="436" t="s">
        <v>760</v>
      </c>
      <c r="L9" s="436"/>
      <c r="M9" s="436"/>
      <c r="N9" s="436"/>
      <c r="O9" s="436"/>
      <c r="P9" s="436" t="str">
        <f ca="1">'Исходник '!B34</f>
        <v>30 июня 2020г.</v>
      </c>
      <c r="Q9" s="436"/>
      <c r="R9" s="436"/>
      <c r="S9" s="436"/>
      <c r="T9" s="436"/>
      <c r="U9" s="436"/>
      <c r="V9" s="436"/>
      <c r="W9" s="6"/>
      <c r="X9" s="6"/>
      <c r="Y9" s="6"/>
      <c r="Z9" s="6"/>
      <c r="AA9" s="6"/>
      <c r="AB9" s="6"/>
      <c r="AC9" s="6"/>
      <c r="AD9" s="6"/>
      <c r="AE9" s="6"/>
      <c r="AF9" s="6"/>
      <c r="AG9"/>
    </row>
    <row r="10" spans="1:33" s="255" customFormat="1" ht="9"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row>
    <row r="11" spans="1:33" s="220" customFormat="1" ht="47.25" customHeight="1">
      <c r="A11" s="683" t="s">
        <v>761</v>
      </c>
      <c r="B11" s="789"/>
      <c r="C11" s="622" t="s">
        <v>762</v>
      </c>
      <c r="D11" s="789"/>
      <c r="E11" s="789"/>
      <c r="F11" s="789"/>
      <c r="G11" s="789"/>
      <c r="H11" s="789"/>
      <c r="I11" s="789"/>
      <c r="J11" s="789"/>
      <c r="K11" s="789"/>
      <c r="L11" s="789"/>
      <c r="M11" s="622" t="s">
        <v>763</v>
      </c>
      <c r="N11" s="789"/>
      <c r="O11" s="789"/>
      <c r="P11" s="789"/>
      <c r="Q11" s="789"/>
      <c r="R11" s="789"/>
      <c r="S11" s="789"/>
      <c r="T11" s="789"/>
      <c r="U11" s="789"/>
      <c r="V11" s="789"/>
      <c r="W11" s="789"/>
      <c r="X11" s="789"/>
      <c r="Y11" s="789"/>
      <c r="Z11" s="789"/>
      <c r="AA11" s="789"/>
      <c r="AB11" s="789"/>
      <c r="AC11" s="789"/>
      <c r="AD11" s="789"/>
      <c r="AE11" s="789"/>
      <c r="AF11" s="789"/>
      <c r="AG11" s="789"/>
    </row>
    <row r="12" spans="1:33" s="220" customFormat="1" ht="16.5" customHeight="1">
      <c r="A12" s="820">
        <v>1</v>
      </c>
      <c r="B12" s="820"/>
      <c r="C12" s="820">
        <v>2</v>
      </c>
      <c r="D12" s="820"/>
      <c r="E12" s="820"/>
      <c r="F12" s="820"/>
      <c r="G12" s="820"/>
      <c r="H12" s="820"/>
      <c r="I12" s="820"/>
      <c r="J12" s="820"/>
      <c r="K12" s="820"/>
      <c r="L12" s="820"/>
      <c r="M12" s="821">
        <v>3</v>
      </c>
      <c r="N12" s="822"/>
      <c r="O12" s="822"/>
      <c r="P12" s="822"/>
      <c r="Q12" s="822"/>
      <c r="R12" s="822"/>
      <c r="S12" s="822"/>
      <c r="T12" s="822"/>
      <c r="U12" s="822"/>
      <c r="V12" s="822"/>
      <c r="W12" s="822"/>
      <c r="X12" s="822"/>
      <c r="Y12" s="822"/>
      <c r="Z12" s="822"/>
      <c r="AA12" s="822"/>
      <c r="AB12" s="822"/>
      <c r="AC12" s="822"/>
      <c r="AD12" s="822"/>
      <c r="AE12" s="822"/>
      <c r="AF12" s="822"/>
      <c r="AG12" s="823"/>
    </row>
    <row r="13" spans="1:33" ht="88.5" customHeight="1">
      <c r="A13" s="824">
        <v>1</v>
      </c>
      <c r="B13" s="824"/>
      <c r="C13" s="648" t="s">
        <v>764</v>
      </c>
      <c r="D13" s="825"/>
      <c r="E13" s="825"/>
      <c r="F13" s="825"/>
      <c r="G13" s="825"/>
      <c r="H13" s="825"/>
      <c r="I13" s="825"/>
      <c r="J13" s="825"/>
      <c r="K13" s="825"/>
      <c r="L13" s="826"/>
      <c r="M13" s="648" t="s">
        <v>765</v>
      </c>
      <c r="N13" s="649"/>
      <c r="O13" s="649"/>
      <c r="P13" s="649"/>
      <c r="Q13" s="649"/>
      <c r="R13" s="649"/>
      <c r="S13" s="649"/>
      <c r="T13" s="649"/>
      <c r="U13" s="649"/>
      <c r="V13" s="649"/>
      <c r="W13" s="649"/>
      <c r="X13" s="649"/>
      <c r="Y13" s="649"/>
      <c r="Z13" s="649"/>
      <c r="AA13" s="649"/>
      <c r="AB13" s="649"/>
      <c r="AC13" s="649"/>
      <c r="AD13" s="649"/>
      <c r="AE13" s="649"/>
      <c r="AF13" s="649"/>
      <c r="AG13" s="650"/>
    </row>
    <row r="14" spans="1:33" s="132" customFormat="1" ht="92.25" customHeight="1">
      <c r="A14" s="824">
        <v>2</v>
      </c>
      <c r="B14" s="824"/>
      <c r="C14" s="648" t="s">
        <v>766</v>
      </c>
      <c r="D14" s="827"/>
      <c r="E14" s="827"/>
      <c r="F14" s="827"/>
      <c r="G14" s="827"/>
      <c r="H14" s="827"/>
      <c r="I14" s="827"/>
      <c r="J14" s="827"/>
      <c r="K14" s="827"/>
      <c r="L14" s="828"/>
      <c r="M14" s="648" t="s">
        <v>767</v>
      </c>
      <c r="N14" s="649"/>
      <c r="O14" s="649"/>
      <c r="P14" s="649"/>
      <c r="Q14" s="649"/>
      <c r="R14" s="649"/>
      <c r="S14" s="649"/>
      <c r="T14" s="649"/>
      <c r="U14" s="649"/>
      <c r="V14" s="649"/>
      <c r="W14" s="649"/>
      <c r="X14" s="649"/>
      <c r="Y14" s="649"/>
      <c r="Z14" s="649"/>
      <c r="AA14" s="649"/>
      <c r="AB14" s="649"/>
      <c r="AC14" s="649"/>
      <c r="AD14" s="649"/>
      <c r="AE14" s="649"/>
      <c r="AF14" s="649"/>
      <c r="AG14" s="650"/>
    </row>
    <row r="15" spans="1:33" s="220" customFormat="1" ht="61.5" customHeight="1">
      <c r="A15" s="824">
        <v>3</v>
      </c>
      <c r="B15" s="824"/>
      <c r="C15" s="648" t="s">
        <v>768</v>
      </c>
      <c r="D15" s="827"/>
      <c r="E15" s="827"/>
      <c r="F15" s="827"/>
      <c r="G15" s="827"/>
      <c r="H15" s="827"/>
      <c r="I15" s="827"/>
      <c r="J15" s="827"/>
      <c r="K15" s="827"/>
      <c r="L15" s="828"/>
      <c r="M15" s="648" t="s">
        <v>769</v>
      </c>
      <c r="N15" s="649"/>
      <c r="O15" s="649"/>
      <c r="P15" s="649"/>
      <c r="Q15" s="649"/>
      <c r="R15" s="649"/>
      <c r="S15" s="649"/>
      <c r="T15" s="649"/>
      <c r="U15" s="649"/>
      <c r="V15" s="649"/>
      <c r="W15" s="649"/>
      <c r="X15" s="649"/>
      <c r="Y15" s="649"/>
      <c r="Z15" s="649"/>
      <c r="AA15" s="649"/>
      <c r="AB15" s="649"/>
      <c r="AC15" s="649"/>
      <c r="AD15" s="649"/>
      <c r="AE15" s="649"/>
      <c r="AF15" s="649"/>
      <c r="AG15" s="650"/>
    </row>
    <row r="16" spans="1:33" ht="84" customHeight="1">
      <c r="A16" s="824">
        <v>4</v>
      </c>
      <c r="B16" s="824"/>
      <c r="C16" s="648" t="s">
        <v>770</v>
      </c>
      <c r="D16" s="827"/>
      <c r="E16" s="827"/>
      <c r="F16" s="827"/>
      <c r="G16" s="827"/>
      <c r="H16" s="827"/>
      <c r="I16" s="827"/>
      <c r="J16" s="827"/>
      <c r="K16" s="827"/>
      <c r="L16" s="828"/>
      <c r="M16" s="648" t="s">
        <v>771</v>
      </c>
      <c r="N16" s="649"/>
      <c r="O16" s="649"/>
      <c r="P16" s="649"/>
      <c r="Q16" s="649"/>
      <c r="R16" s="649"/>
      <c r="S16" s="649"/>
      <c r="T16" s="649"/>
      <c r="U16" s="649"/>
      <c r="V16" s="649"/>
      <c r="W16" s="649"/>
      <c r="X16" s="649"/>
      <c r="Y16" s="649"/>
      <c r="Z16" s="649"/>
      <c r="AA16" s="649"/>
      <c r="AB16" s="649"/>
      <c r="AC16" s="649"/>
      <c r="AD16" s="649"/>
      <c r="AE16" s="649"/>
      <c r="AF16" s="649"/>
      <c r="AG16" s="650"/>
    </row>
    <row r="17" spans="1:33" ht="90.75" customHeight="1">
      <c r="A17" s="824">
        <v>5</v>
      </c>
      <c r="B17" s="824"/>
      <c r="C17" s="648" t="s">
        <v>770</v>
      </c>
      <c r="D17" s="827"/>
      <c r="E17" s="827"/>
      <c r="F17" s="827"/>
      <c r="G17" s="827"/>
      <c r="H17" s="827"/>
      <c r="I17" s="827"/>
      <c r="J17" s="827"/>
      <c r="K17" s="827"/>
      <c r="L17" s="828"/>
      <c r="M17" s="648" t="s">
        <v>772</v>
      </c>
      <c r="N17" s="649"/>
      <c r="O17" s="649"/>
      <c r="P17" s="649"/>
      <c r="Q17" s="649"/>
      <c r="R17" s="649"/>
      <c r="S17" s="649"/>
      <c r="T17" s="649"/>
      <c r="U17" s="649"/>
      <c r="V17" s="649"/>
      <c r="W17" s="649"/>
      <c r="X17" s="649"/>
      <c r="Y17" s="649"/>
      <c r="Z17" s="649"/>
      <c r="AA17" s="649"/>
      <c r="AB17" s="649"/>
      <c r="AC17" s="649"/>
      <c r="AD17" s="649"/>
      <c r="AE17" s="649"/>
      <c r="AF17" s="649"/>
      <c r="AG17" s="650"/>
    </row>
    <row r="18" spans="1:33" s="167" customFormat="1" ht="134.25" customHeight="1">
      <c r="A18" s="824">
        <v>6</v>
      </c>
      <c r="B18" s="824"/>
      <c r="C18" s="691" t="s">
        <v>770</v>
      </c>
      <c r="D18" s="829"/>
      <c r="E18" s="829"/>
      <c r="F18" s="829"/>
      <c r="G18" s="829"/>
      <c r="H18" s="829"/>
      <c r="I18" s="829"/>
      <c r="J18" s="829"/>
      <c r="K18" s="829"/>
      <c r="L18" s="830"/>
      <c r="M18" s="691" t="s">
        <v>773</v>
      </c>
      <c r="N18" s="831"/>
      <c r="O18" s="831"/>
      <c r="P18" s="831"/>
      <c r="Q18" s="831"/>
      <c r="R18" s="831"/>
      <c r="S18" s="831"/>
      <c r="T18" s="831"/>
      <c r="U18" s="831"/>
      <c r="V18" s="831"/>
      <c r="W18" s="831"/>
      <c r="X18" s="831"/>
      <c r="Y18" s="831"/>
      <c r="Z18" s="831"/>
      <c r="AA18" s="831"/>
      <c r="AB18" s="831"/>
      <c r="AC18" s="831"/>
      <c r="AD18" s="831"/>
      <c r="AE18" s="831"/>
      <c r="AF18" s="831"/>
      <c r="AG18" s="832"/>
    </row>
    <row r="19" spans="1:33" ht="78.75" customHeight="1">
      <c r="A19" s="824">
        <v>7</v>
      </c>
      <c r="B19" s="824"/>
      <c r="C19" s="648" t="s">
        <v>774</v>
      </c>
      <c r="D19" s="827"/>
      <c r="E19" s="827"/>
      <c r="F19" s="827"/>
      <c r="G19" s="827"/>
      <c r="H19" s="827"/>
      <c r="I19" s="827"/>
      <c r="J19" s="827"/>
      <c r="K19" s="827"/>
      <c r="L19" s="828"/>
      <c r="M19" s="648" t="s">
        <v>775</v>
      </c>
      <c r="N19" s="649"/>
      <c r="O19" s="649"/>
      <c r="P19" s="649"/>
      <c r="Q19" s="649"/>
      <c r="R19" s="649"/>
      <c r="S19" s="649"/>
      <c r="T19" s="649"/>
      <c r="U19" s="649"/>
      <c r="V19" s="649"/>
      <c r="W19" s="649"/>
      <c r="X19" s="649"/>
      <c r="Y19" s="649"/>
      <c r="Z19" s="649"/>
      <c r="AA19" s="649"/>
      <c r="AB19" s="649"/>
      <c r="AC19" s="649"/>
      <c r="AD19" s="649"/>
      <c r="AE19" s="649"/>
      <c r="AF19" s="649"/>
      <c r="AG19" s="650"/>
    </row>
    <row r="20" spans="1:33" ht="45" customHeight="1">
      <c r="A20" s="824">
        <v>8</v>
      </c>
      <c r="B20" s="824"/>
      <c r="C20" s="648" t="s">
        <v>776</v>
      </c>
      <c r="D20" s="827"/>
      <c r="E20" s="827"/>
      <c r="F20" s="827"/>
      <c r="G20" s="827"/>
      <c r="H20" s="827"/>
      <c r="I20" s="827"/>
      <c r="J20" s="827"/>
      <c r="K20" s="827"/>
      <c r="L20" s="828"/>
      <c r="M20" s="648" t="s">
        <v>777</v>
      </c>
      <c r="N20" s="649"/>
      <c r="O20" s="649"/>
      <c r="P20" s="649"/>
      <c r="Q20" s="649"/>
      <c r="R20" s="649"/>
      <c r="S20" s="649"/>
      <c r="T20" s="649"/>
      <c r="U20" s="649"/>
      <c r="V20" s="649"/>
      <c r="W20" s="649"/>
      <c r="X20" s="649"/>
      <c r="Y20" s="649"/>
      <c r="Z20" s="649"/>
      <c r="AA20" s="649"/>
      <c r="AB20" s="649"/>
      <c r="AC20" s="649"/>
      <c r="AD20" s="649"/>
      <c r="AE20" s="649"/>
      <c r="AF20" s="649"/>
      <c r="AG20" s="650"/>
    </row>
    <row r="21" spans="1:33" ht="45.75" customHeight="1">
      <c r="A21" s="824">
        <v>9</v>
      </c>
      <c r="B21" s="824"/>
      <c r="C21" s="648" t="s">
        <v>768</v>
      </c>
      <c r="D21" s="827"/>
      <c r="E21" s="827"/>
      <c r="F21" s="827"/>
      <c r="G21" s="827"/>
      <c r="H21" s="827"/>
      <c r="I21" s="827"/>
      <c r="J21" s="827"/>
      <c r="K21" s="827"/>
      <c r="L21" s="828"/>
      <c r="M21" s="648" t="s">
        <v>778</v>
      </c>
      <c r="N21" s="649"/>
      <c r="O21" s="649"/>
      <c r="P21" s="649"/>
      <c r="Q21" s="649"/>
      <c r="R21" s="649"/>
      <c r="S21" s="649"/>
      <c r="T21" s="649"/>
      <c r="U21" s="649"/>
      <c r="V21" s="649"/>
      <c r="W21" s="649"/>
      <c r="X21" s="649"/>
      <c r="Y21" s="649"/>
      <c r="Z21" s="649"/>
      <c r="AA21" s="649"/>
      <c r="AB21" s="649"/>
      <c r="AC21" s="649"/>
      <c r="AD21" s="649"/>
      <c r="AE21" s="649"/>
      <c r="AF21" s="649"/>
      <c r="AG21" s="650"/>
    </row>
    <row r="22" spans="1:33" ht="31.5" customHeight="1">
      <c r="A22" s="824">
        <v>10</v>
      </c>
      <c r="B22" s="824"/>
      <c r="C22" s="648" t="s">
        <v>779</v>
      </c>
      <c r="D22" s="827"/>
      <c r="E22" s="827"/>
      <c r="F22" s="827"/>
      <c r="G22" s="827"/>
      <c r="H22" s="827"/>
      <c r="I22" s="827"/>
      <c r="J22" s="827"/>
      <c r="K22" s="827"/>
      <c r="L22" s="828"/>
      <c r="M22" s="648" t="s">
        <v>780</v>
      </c>
      <c r="N22" s="649"/>
      <c r="O22" s="649"/>
      <c r="P22" s="649"/>
      <c r="Q22" s="649"/>
      <c r="R22" s="649"/>
      <c r="S22" s="649"/>
      <c r="T22" s="649"/>
      <c r="U22" s="649"/>
      <c r="V22" s="649"/>
      <c r="W22" s="649"/>
      <c r="X22" s="649"/>
      <c r="Y22" s="649"/>
      <c r="Z22" s="649"/>
      <c r="AA22" s="649"/>
      <c r="AB22" s="649"/>
      <c r="AC22" s="649"/>
      <c r="AD22" s="649"/>
      <c r="AE22" s="649"/>
      <c r="AF22" s="649"/>
      <c r="AG22" s="650"/>
    </row>
    <row r="23" spans="1:33" s="167" customFormat="1" ht="45.75" customHeight="1">
      <c r="A23" s="824">
        <v>11</v>
      </c>
      <c r="B23" s="824"/>
      <c r="C23" s="691" t="s">
        <v>768</v>
      </c>
      <c r="D23" s="829"/>
      <c r="E23" s="829"/>
      <c r="F23" s="829"/>
      <c r="G23" s="829"/>
      <c r="H23" s="829"/>
      <c r="I23" s="829"/>
      <c r="J23" s="829"/>
      <c r="K23" s="829"/>
      <c r="L23" s="830"/>
      <c r="M23" s="691" t="s">
        <v>781</v>
      </c>
      <c r="N23" s="831"/>
      <c r="O23" s="831"/>
      <c r="P23" s="831"/>
      <c r="Q23" s="831"/>
      <c r="R23" s="831"/>
      <c r="S23" s="831"/>
      <c r="T23" s="831"/>
      <c r="U23" s="831"/>
      <c r="V23" s="831"/>
      <c r="W23" s="831"/>
      <c r="X23" s="831"/>
      <c r="Y23" s="831"/>
      <c r="Z23" s="831"/>
      <c r="AA23" s="831"/>
      <c r="AB23" s="831"/>
      <c r="AC23" s="831"/>
      <c r="AD23" s="831"/>
      <c r="AE23" s="831"/>
      <c r="AF23" s="831"/>
      <c r="AG23" s="832"/>
    </row>
    <row r="24" spans="1:33" s="167" customFormat="1" ht="64.5" customHeight="1">
      <c r="A24" s="824">
        <v>12</v>
      </c>
      <c r="B24" s="824"/>
      <c r="C24" s="691" t="s">
        <v>768</v>
      </c>
      <c r="D24" s="829"/>
      <c r="E24" s="829"/>
      <c r="F24" s="829"/>
      <c r="G24" s="829"/>
      <c r="H24" s="829"/>
      <c r="I24" s="829"/>
      <c r="J24" s="829"/>
      <c r="K24" s="829"/>
      <c r="L24" s="830"/>
      <c r="M24" s="691" t="s">
        <v>782</v>
      </c>
      <c r="N24" s="831"/>
      <c r="O24" s="831"/>
      <c r="P24" s="831"/>
      <c r="Q24" s="831"/>
      <c r="R24" s="831"/>
      <c r="S24" s="831"/>
      <c r="T24" s="831"/>
      <c r="U24" s="831"/>
      <c r="V24" s="831"/>
      <c r="W24" s="831"/>
      <c r="X24" s="831"/>
      <c r="Y24" s="831"/>
      <c r="Z24" s="831"/>
      <c r="AA24" s="831"/>
      <c r="AB24" s="831"/>
      <c r="AC24" s="831"/>
      <c r="AD24" s="831"/>
      <c r="AE24" s="831"/>
      <c r="AF24" s="831"/>
      <c r="AG24" s="832"/>
    </row>
    <row r="25" spans="1:33" s="167" customFormat="1" ht="31.5" customHeight="1">
      <c r="A25" s="824">
        <v>13</v>
      </c>
      <c r="B25" s="824"/>
      <c r="C25" s="691" t="s">
        <v>783</v>
      </c>
      <c r="D25" s="829"/>
      <c r="E25" s="829"/>
      <c r="F25" s="829"/>
      <c r="G25" s="829"/>
      <c r="H25" s="829"/>
      <c r="I25" s="829"/>
      <c r="J25" s="829"/>
      <c r="K25" s="829"/>
      <c r="L25" s="830"/>
      <c r="M25" s="691" t="s">
        <v>784</v>
      </c>
      <c r="N25" s="831"/>
      <c r="O25" s="831"/>
      <c r="P25" s="831"/>
      <c r="Q25" s="831"/>
      <c r="R25" s="831"/>
      <c r="S25" s="831"/>
      <c r="T25" s="831"/>
      <c r="U25" s="831"/>
      <c r="V25" s="831"/>
      <c r="W25" s="831"/>
      <c r="X25" s="831"/>
      <c r="Y25" s="831"/>
      <c r="Z25" s="831"/>
      <c r="AA25" s="831"/>
      <c r="AB25" s="831"/>
      <c r="AC25" s="831"/>
      <c r="AD25" s="831"/>
      <c r="AE25" s="831"/>
      <c r="AF25" s="831"/>
      <c r="AG25" s="832"/>
    </row>
    <row r="26" spans="1:33" s="167" customFormat="1" ht="62.25" customHeight="1">
      <c r="A26" s="824">
        <v>14</v>
      </c>
      <c r="B26" s="824"/>
      <c r="C26" s="691" t="s">
        <v>785</v>
      </c>
      <c r="D26" s="829"/>
      <c r="E26" s="829"/>
      <c r="F26" s="829"/>
      <c r="G26" s="829"/>
      <c r="H26" s="829"/>
      <c r="I26" s="829"/>
      <c r="J26" s="829"/>
      <c r="K26" s="829"/>
      <c r="L26" s="830"/>
      <c r="M26" s="691" t="s">
        <v>786</v>
      </c>
      <c r="N26" s="831"/>
      <c r="O26" s="831"/>
      <c r="P26" s="831"/>
      <c r="Q26" s="831"/>
      <c r="R26" s="831"/>
      <c r="S26" s="831"/>
      <c r="T26" s="831"/>
      <c r="U26" s="831"/>
      <c r="V26" s="831"/>
      <c r="W26" s="831"/>
      <c r="X26" s="831"/>
      <c r="Y26" s="831"/>
      <c r="Z26" s="831"/>
      <c r="AA26" s="831"/>
      <c r="AB26" s="831"/>
      <c r="AC26" s="831"/>
      <c r="AD26" s="831"/>
      <c r="AE26" s="831"/>
      <c r="AF26" s="831"/>
      <c r="AG26" s="832"/>
    </row>
    <row r="27" spans="1:33" s="167" customFormat="1" ht="32.25" customHeight="1">
      <c r="A27" s="824">
        <v>15</v>
      </c>
      <c r="B27" s="824"/>
      <c r="C27" s="691" t="s">
        <v>787</v>
      </c>
      <c r="D27" s="829"/>
      <c r="E27" s="829"/>
      <c r="F27" s="829"/>
      <c r="G27" s="829"/>
      <c r="H27" s="829"/>
      <c r="I27" s="829"/>
      <c r="J27" s="829"/>
      <c r="K27" s="829"/>
      <c r="L27" s="830"/>
      <c r="M27" s="691" t="s">
        <v>788</v>
      </c>
      <c r="N27" s="831"/>
      <c r="O27" s="831"/>
      <c r="P27" s="831"/>
      <c r="Q27" s="831"/>
      <c r="R27" s="831"/>
      <c r="S27" s="831"/>
      <c r="T27" s="831"/>
      <c r="U27" s="831"/>
      <c r="V27" s="831"/>
      <c r="W27" s="831"/>
      <c r="X27" s="831"/>
      <c r="Y27" s="831"/>
      <c r="Z27" s="831"/>
      <c r="AA27" s="831"/>
      <c r="AB27" s="831"/>
      <c r="AC27" s="831"/>
      <c r="AD27" s="831"/>
      <c r="AE27" s="831"/>
      <c r="AF27" s="831"/>
      <c r="AG27" s="832"/>
    </row>
    <row r="28" spans="1:33" s="167" customFormat="1" ht="30.75" customHeight="1">
      <c r="A28" s="824">
        <v>16</v>
      </c>
      <c r="B28" s="824"/>
      <c r="C28" s="691" t="s">
        <v>789</v>
      </c>
      <c r="D28" s="831"/>
      <c r="E28" s="831"/>
      <c r="F28" s="831"/>
      <c r="G28" s="831"/>
      <c r="H28" s="831"/>
      <c r="I28" s="831"/>
      <c r="J28" s="831"/>
      <c r="K28" s="831"/>
      <c r="L28" s="832"/>
      <c r="M28" s="691" t="s">
        <v>790</v>
      </c>
      <c r="N28" s="831"/>
      <c r="O28" s="831"/>
      <c r="P28" s="831"/>
      <c r="Q28" s="831"/>
      <c r="R28" s="831"/>
      <c r="S28" s="831"/>
      <c r="T28" s="831"/>
      <c r="U28" s="831"/>
      <c r="V28" s="831"/>
      <c r="W28" s="831"/>
      <c r="X28" s="831"/>
      <c r="Y28" s="831"/>
      <c r="Z28" s="831"/>
      <c r="AA28" s="831"/>
      <c r="AB28" s="831"/>
      <c r="AC28" s="831"/>
      <c r="AD28" s="831"/>
      <c r="AE28" s="831"/>
      <c r="AF28" s="831"/>
      <c r="AG28" s="832"/>
    </row>
    <row r="29" spans="1:33" s="167" customFormat="1" ht="75" customHeight="1">
      <c r="A29" s="824">
        <v>17</v>
      </c>
      <c r="B29" s="824"/>
      <c r="C29" s="691" t="s">
        <v>718</v>
      </c>
      <c r="D29" s="829"/>
      <c r="E29" s="829"/>
      <c r="F29" s="829"/>
      <c r="G29" s="829"/>
      <c r="H29" s="829"/>
      <c r="I29" s="829"/>
      <c r="J29" s="829"/>
      <c r="K29" s="829"/>
      <c r="L29" s="830"/>
      <c r="M29" s="691" t="s">
        <v>791</v>
      </c>
      <c r="N29" s="831"/>
      <c r="O29" s="831"/>
      <c r="P29" s="831"/>
      <c r="Q29" s="831"/>
      <c r="R29" s="831"/>
      <c r="S29" s="831"/>
      <c r="T29" s="831"/>
      <c r="U29" s="831"/>
      <c r="V29" s="831"/>
      <c r="W29" s="831"/>
      <c r="X29" s="831"/>
      <c r="Y29" s="831"/>
      <c r="Z29" s="831"/>
      <c r="AA29" s="831"/>
      <c r="AB29" s="831"/>
      <c r="AC29" s="831"/>
      <c r="AD29" s="831"/>
      <c r="AE29" s="831"/>
      <c r="AF29" s="831"/>
      <c r="AG29" s="832"/>
    </row>
    <row r="30" spans="1:33" ht="3"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row>
    <row r="31" spans="1:33" ht="15.75">
      <c r="A31" s="833" t="s">
        <v>792</v>
      </c>
      <c r="B31" s="834"/>
      <c r="C31" s="834"/>
      <c r="D31" s="834"/>
      <c r="E31" s="834"/>
      <c r="F31" s="834"/>
      <c r="G31" s="834"/>
      <c r="H31" s="834"/>
      <c r="I31" s="835" t="s">
        <v>793</v>
      </c>
      <c r="J31" s="835"/>
      <c r="K31" s="835"/>
      <c r="L31" s="835"/>
      <c r="M31" s="835"/>
      <c r="N31" s="835"/>
      <c r="O31" s="835"/>
      <c r="P31" s="152"/>
      <c r="Q31" s="835"/>
      <c r="R31" s="835"/>
      <c r="S31" s="835"/>
      <c r="T31" s="835"/>
      <c r="U31" s="835"/>
      <c r="V31" s="835"/>
      <c r="W31" s="835"/>
      <c r="X31" s="152"/>
      <c r="Y31" s="835" t="str">
        <f ca="1">'Исходник '!B12</f>
        <v>Кокшаров С.В.</v>
      </c>
      <c r="Z31" s="835"/>
      <c r="AA31" s="835"/>
      <c r="AB31" s="835"/>
      <c r="AC31" s="835"/>
      <c r="AD31" s="835"/>
      <c r="AE31" s="835"/>
      <c r="AF31" s="795"/>
      <c r="AG31" s="152"/>
    </row>
    <row r="32" spans="1:33" ht="8.25" customHeight="1">
      <c r="A32" s="152"/>
      <c r="B32" s="152"/>
      <c r="C32" s="152"/>
      <c r="D32" s="152"/>
      <c r="E32" s="152"/>
      <c r="F32" s="152"/>
      <c r="G32" s="152"/>
      <c r="H32" s="152"/>
      <c r="I32" s="615" t="s">
        <v>1253</v>
      </c>
      <c r="J32" s="615"/>
      <c r="K32" s="615"/>
      <c r="L32" s="615"/>
      <c r="M32" s="615"/>
      <c r="N32" s="615"/>
      <c r="O32" s="615"/>
      <c r="P32" s="152"/>
      <c r="Q32" s="615" t="s">
        <v>1130</v>
      </c>
      <c r="R32" s="615"/>
      <c r="S32" s="615"/>
      <c r="T32" s="615"/>
      <c r="U32" s="615"/>
      <c r="V32" s="615"/>
      <c r="W32" s="615"/>
      <c r="X32" s="152"/>
      <c r="Y32" s="615" t="s">
        <v>1294</v>
      </c>
      <c r="Z32" s="615"/>
      <c r="AA32" s="615"/>
      <c r="AB32" s="615"/>
      <c r="AC32" s="615"/>
      <c r="AD32" s="615"/>
      <c r="AE32" s="615"/>
      <c r="AF32" s="615"/>
      <c r="AG32" s="152"/>
    </row>
    <row r="33" spans="1:33" ht="13.5" customHeight="1">
      <c r="A33" s="5"/>
      <c r="B33" s="5"/>
      <c r="C33" s="5"/>
      <c r="D33" s="5"/>
      <c r="E33" s="5"/>
      <c r="F33" s="5"/>
      <c r="G33" s="5"/>
      <c r="H33" s="5"/>
      <c r="I33" s="516" t="s">
        <v>1295</v>
      </c>
      <c r="J33" s="516"/>
      <c r="K33" s="516"/>
      <c r="L33" s="516"/>
      <c r="M33" s="516"/>
      <c r="N33" s="516"/>
      <c r="O33" s="516"/>
      <c r="P33" s="5"/>
      <c r="Q33" s="516"/>
      <c r="R33" s="516"/>
      <c r="S33" s="516"/>
      <c r="T33" s="516"/>
      <c r="U33" s="516"/>
      <c r="V33" s="516"/>
      <c r="W33" s="516"/>
      <c r="X33" s="5"/>
      <c r="Y33" s="516" t="str">
        <f ca="1">'Исходник '!B13</f>
        <v>Тимонин Р.В.</v>
      </c>
      <c r="Z33" s="516"/>
      <c r="AA33" s="516"/>
      <c r="AB33" s="516"/>
      <c r="AC33" s="516"/>
      <c r="AD33" s="516"/>
      <c r="AE33" s="516"/>
      <c r="AF33" s="733"/>
      <c r="AG33" s="5"/>
    </row>
    <row r="34" spans="1:33" ht="9" customHeight="1">
      <c r="A34" s="152"/>
      <c r="B34" s="152"/>
      <c r="C34" s="152"/>
      <c r="D34" s="152"/>
      <c r="E34" s="152"/>
      <c r="F34" s="152"/>
      <c r="G34" s="152"/>
      <c r="H34" s="152"/>
      <c r="I34" s="615" t="s">
        <v>1253</v>
      </c>
      <c r="J34" s="615"/>
      <c r="K34" s="615"/>
      <c r="L34" s="615"/>
      <c r="M34" s="615"/>
      <c r="N34" s="615"/>
      <c r="O34" s="615"/>
      <c r="P34" s="152"/>
      <c r="Q34" s="615" t="s">
        <v>1130</v>
      </c>
      <c r="R34" s="615"/>
      <c r="S34" s="615"/>
      <c r="T34" s="615"/>
      <c r="U34" s="615"/>
      <c r="V34" s="615"/>
      <c r="W34" s="615"/>
      <c r="X34" s="152"/>
      <c r="Y34" s="615" t="s">
        <v>1294</v>
      </c>
      <c r="Z34" s="615"/>
      <c r="AA34" s="615"/>
      <c r="AB34" s="615"/>
      <c r="AC34" s="615"/>
      <c r="AD34" s="615"/>
      <c r="AE34" s="615"/>
      <c r="AF34" s="836"/>
      <c r="AG34" s="152"/>
    </row>
    <row r="35" spans="1:33" ht="31.5" customHeight="1">
      <c r="A35" s="837" t="s">
        <v>794</v>
      </c>
      <c r="B35" s="816"/>
      <c r="C35" s="816"/>
      <c r="D35" s="816"/>
      <c r="E35" s="816"/>
      <c r="F35" s="816"/>
      <c r="G35" s="816"/>
      <c r="H35" s="816"/>
      <c r="I35" s="516" t="s">
        <v>793</v>
      </c>
      <c r="J35" s="516"/>
      <c r="K35" s="516"/>
      <c r="L35" s="516"/>
      <c r="M35" s="516"/>
      <c r="N35" s="516"/>
      <c r="O35" s="516"/>
      <c r="P35" s="152"/>
      <c r="Q35" s="835"/>
      <c r="R35" s="835"/>
      <c r="S35" s="835"/>
      <c r="T35" s="835"/>
      <c r="U35" s="835"/>
      <c r="V35" s="835"/>
      <c r="W35" s="835"/>
      <c r="X35" s="152"/>
      <c r="Y35" s="516" t="str">
        <f ca="1">'Исходник '!B12</f>
        <v>Кокшаров С.В.</v>
      </c>
      <c r="Z35" s="516"/>
      <c r="AA35" s="516"/>
      <c r="AB35" s="516"/>
      <c r="AC35" s="516"/>
      <c r="AD35" s="516"/>
      <c r="AE35" s="516"/>
      <c r="AF35" s="733"/>
      <c r="AG35" s="152"/>
    </row>
    <row r="36" spans="1:33" ht="9" customHeight="1">
      <c r="A36" s="152"/>
      <c r="B36" s="152"/>
      <c r="C36" s="152"/>
      <c r="D36" s="152"/>
      <c r="E36" s="152"/>
      <c r="F36" s="152"/>
      <c r="G36" s="152"/>
      <c r="H36" s="152"/>
      <c r="I36" s="615" t="s">
        <v>1253</v>
      </c>
      <c r="J36" s="615"/>
      <c r="K36" s="615"/>
      <c r="L36" s="615"/>
      <c r="M36" s="615"/>
      <c r="N36" s="615"/>
      <c r="O36" s="615"/>
      <c r="P36" s="152"/>
      <c r="Q36" s="615" t="s">
        <v>1130</v>
      </c>
      <c r="R36" s="615"/>
      <c r="S36" s="615"/>
      <c r="T36" s="615"/>
      <c r="U36" s="615"/>
      <c r="V36" s="615"/>
      <c r="W36" s="615"/>
      <c r="X36" s="152"/>
      <c r="Y36" s="615" t="s">
        <v>1294</v>
      </c>
      <c r="Z36" s="615"/>
      <c r="AA36" s="615"/>
      <c r="AB36" s="615"/>
      <c r="AC36" s="615"/>
      <c r="AD36" s="615"/>
      <c r="AE36" s="615"/>
      <c r="AF36" s="615"/>
      <c r="AG36" s="152"/>
    </row>
    <row r="37" spans="1:33" ht="15.7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row>
    <row r="38" spans="1:33" ht="15.7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row>
    <row r="39" spans="1:33" ht="15.7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row>
    <row r="40" spans="1:33" ht="15.7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row>
    <row r="41" spans="1:33" ht="15.7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row>
    <row r="42" spans="1:33" ht="15.7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row>
    <row r="43" spans="1:33" ht="15.7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row>
    <row r="44" spans="1:33" ht="15.7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row>
    <row r="45" spans="1:33" ht="15.7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row>
    <row r="46" spans="1:33" ht="15.7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row>
    <row r="47" spans="1:33" ht="15.7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row>
    <row r="48" spans="1:33" ht="15.7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row>
    <row r="49" spans="1:33" ht="15.7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row>
    <row r="50" spans="1:33" ht="15.7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row>
    <row r="51" spans="1:33" ht="15.7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row>
    <row r="52" spans="1:33" ht="15.7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row>
    <row r="53" spans="1:33" ht="15.7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row>
    <row r="54" spans="1:33" ht="15.7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row>
    <row r="55" spans="1:33" ht="15.7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row>
    <row r="56" spans="1:33" ht="15.7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row>
    <row r="57" spans="1:33" ht="15.7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row>
    <row r="58" spans="1:33" ht="15.7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row>
    <row r="59" spans="1:33" ht="15.7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row>
    <row r="60" spans="1:33" ht="15.7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row>
    <row r="61" spans="1:33" ht="15.7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row>
    <row r="62" spans="1:33" ht="15.7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row>
    <row r="63" spans="1:33" ht="15.7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row>
    <row r="64" spans="1:33" ht="15.7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row>
    <row r="65" spans="1:33" ht="15.7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row>
    <row r="66" spans="1:33" ht="15.7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row>
    <row r="67" spans="1:33" ht="15.7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row>
    <row r="68" spans="1:33" ht="15.7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row>
    <row r="69" spans="1:33" ht="15.7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row>
    <row r="70" spans="1:33" ht="15.7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row>
    <row r="71" spans="1:33" ht="15.7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row>
    <row r="72" spans="1:33" ht="15.7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row>
    <row r="73" spans="1:33"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row>
    <row r="74" spans="1:33" ht="15.7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row>
    <row r="75" spans="1:33" ht="15.7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row>
    <row r="76" spans="1:33" ht="15.7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row>
    <row r="77" spans="1:33" ht="15.7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row>
    <row r="78" spans="1:33" ht="15.75">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row>
    <row r="79" spans="1:33" ht="15.75">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row>
  </sheetData>
  <mergeCells count="84">
    <mergeCell ref="A35:H35"/>
    <mergeCell ref="I35:O35"/>
    <mergeCell ref="Q35:W35"/>
    <mergeCell ref="Y35:AF35"/>
    <mergeCell ref="I36:O36"/>
    <mergeCell ref="Q36:W36"/>
    <mergeCell ref="Y36:AF36"/>
    <mergeCell ref="I33:O33"/>
    <mergeCell ref="Q33:W33"/>
    <mergeCell ref="Y33:AF33"/>
    <mergeCell ref="I34:O34"/>
    <mergeCell ref="Q34:W34"/>
    <mergeCell ref="Y34:AF34"/>
    <mergeCell ref="C29:L29"/>
    <mergeCell ref="M29:AG29"/>
    <mergeCell ref="A31:H31"/>
    <mergeCell ref="I31:O31"/>
    <mergeCell ref="Q31:W31"/>
    <mergeCell ref="Y31:AF31"/>
    <mergeCell ref="A27:B27"/>
    <mergeCell ref="C27:L27"/>
    <mergeCell ref="M27:AG27"/>
    <mergeCell ref="I32:O32"/>
    <mergeCell ref="Q32:W32"/>
    <mergeCell ref="Y32:AF32"/>
    <mergeCell ref="A28:B28"/>
    <mergeCell ref="C28:L28"/>
    <mergeCell ref="M28:AG28"/>
    <mergeCell ref="A29:B29"/>
    <mergeCell ref="A25:B25"/>
    <mergeCell ref="C25:L25"/>
    <mergeCell ref="M25:AG25"/>
    <mergeCell ref="A26:B26"/>
    <mergeCell ref="C26:L26"/>
    <mergeCell ref="M26:AG26"/>
    <mergeCell ref="A23:B23"/>
    <mergeCell ref="C23:L23"/>
    <mergeCell ref="M23:AG23"/>
    <mergeCell ref="A24:B24"/>
    <mergeCell ref="C24:L24"/>
    <mergeCell ref="M24:AG24"/>
    <mergeCell ref="A21:B21"/>
    <mergeCell ref="C21:L21"/>
    <mergeCell ref="M21:AG21"/>
    <mergeCell ref="A22:B22"/>
    <mergeCell ref="C22:L22"/>
    <mergeCell ref="M22:AG22"/>
    <mergeCell ref="A19:B19"/>
    <mergeCell ref="C19:L19"/>
    <mergeCell ref="M19:AG19"/>
    <mergeCell ref="A20:B20"/>
    <mergeCell ref="C20:L20"/>
    <mergeCell ref="M20:AG20"/>
    <mergeCell ref="A17:B17"/>
    <mergeCell ref="C17:L17"/>
    <mergeCell ref="M17:AG17"/>
    <mergeCell ref="A18:B18"/>
    <mergeCell ref="C18:L18"/>
    <mergeCell ref="M18:AG18"/>
    <mergeCell ref="A15:B15"/>
    <mergeCell ref="C15:L15"/>
    <mergeCell ref="M15:AG15"/>
    <mergeCell ref="A16:B16"/>
    <mergeCell ref="C16:L16"/>
    <mergeCell ref="M16:AG16"/>
    <mergeCell ref="A13:B13"/>
    <mergeCell ref="C13:L13"/>
    <mergeCell ref="M13:AG13"/>
    <mergeCell ref="A14:B14"/>
    <mergeCell ref="C14:L14"/>
    <mergeCell ref="M14:AG14"/>
    <mergeCell ref="A6:AG6"/>
    <mergeCell ref="A11:B11"/>
    <mergeCell ref="C11:L11"/>
    <mergeCell ref="M11:AG11"/>
    <mergeCell ref="A12:B12"/>
    <mergeCell ref="C12:L12"/>
    <mergeCell ref="M12:AG12"/>
    <mergeCell ref="S3:AG3"/>
    <mergeCell ref="A1:I1"/>
    <mergeCell ref="T1:AG1"/>
    <mergeCell ref="A2:I2"/>
    <mergeCell ref="T2:AG2"/>
    <mergeCell ref="A4:N4"/>
  </mergeCells>
  <phoneticPr fontId="0" type="noConversion"/>
  <pageMargins left="0.70833299999999999" right="0.19652800000000001" top="0.34027800000000002" bottom="0.49027799999999999" header="0.17013900000000001" footer="0.315278"/>
  <pageSetup paperSize="9" fitToWidth="0"/>
  <headerFooter>
    <oddFooter>&amp;CВ.Д. к Т.О. №&amp;F стр.&amp;P из &amp;N</oddFooter>
  </headerFooter>
</worksheet>
</file>

<file path=xl/worksheets/sheet18.xml><?xml version="1.0" encoding="utf-8"?>
<worksheet xmlns="http://schemas.openxmlformats.org/spreadsheetml/2006/main" xmlns:r="http://schemas.openxmlformats.org/officeDocument/2006/relationships">
  <dimension ref="A1:AQ54"/>
  <sheetViews>
    <sheetView topLeftCell="A28" zoomScale="70" workbookViewId="0">
      <selection activeCell="AN20" sqref="AN20"/>
    </sheetView>
  </sheetViews>
  <sheetFormatPr defaultRowHeight="15.75"/>
  <cols>
    <col min="1" max="1" width="5" customWidth="1"/>
    <col min="2" max="2" width="12.5703125" customWidth="1"/>
    <col min="3" max="3" width="7.5703125" customWidth="1"/>
    <col min="4" max="4" width="3.28515625" customWidth="1"/>
    <col min="5" max="5" width="2.85546875" customWidth="1"/>
    <col min="6" max="6" width="1.5703125" customWidth="1"/>
    <col min="7" max="7" width="2.140625" customWidth="1"/>
    <col min="8" max="8" width="2" customWidth="1"/>
    <col min="9" max="9" width="5.140625" customWidth="1"/>
    <col min="10" max="10" width="2.85546875" customWidth="1"/>
    <col min="11" max="11" width="2" customWidth="1"/>
    <col min="12" max="12" width="2.7109375" customWidth="1"/>
    <col min="13" max="13" width="2.42578125" customWidth="1"/>
    <col min="14" max="14" width="2" customWidth="1"/>
    <col min="15" max="15" width="0.85546875" customWidth="1"/>
    <col min="16" max="16" width="3.28515625" customWidth="1"/>
    <col min="17" max="17" width="4.140625" customWidth="1"/>
    <col min="18" max="18" width="3.28515625" customWidth="1"/>
    <col min="19" max="19" width="4.7109375" customWidth="1"/>
    <col min="20" max="20" width="2.5703125" customWidth="1"/>
    <col min="21" max="21" width="4.42578125" customWidth="1"/>
    <col min="22" max="22" width="7.7109375" customWidth="1"/>
    <col min="23" max="23" width="4.140625" customWidth="1"/>
    <col min="24" max="24" width="3.28515625" customWidth="1"/>
    <col min="25" max="25" width="4.7109375" customWidth="1"/>
    <col min="26" max="26" width="2.5703125" customWidth="1"/>
    <col min="27" max="27" width="9.28515625" customWidth="1"/>
    <col min="28" max="29" width="3.28515625" customWidth="1"/>
    <col min="30" max="30" width="4.7109375" customWidth="1"/>
    <col min="31" max="31" width="4.140625" customWidth="1"/>
    <col min="32" max="32" width="3.28515625" customWidth="1"/>
    <col min="33" max="33" width="4.140625" customWidth="1"/>
    <col min="34" max="34" width="3.28515625" customWidth="1"/>
    <col min="35" max="36" width="2.5703125" customWidth="1"/>
    <col min="37" max="37" width="3.140625" customWidth="1"/>
    <col min="38" max="38" width="3.28515625" customWidth="1"/>
    <col min="39" max="39" width="9.140625" style="6"/>
  </cols>
  <sheetData>
    <row r="1" spans="1:39" s="56" customFormat="1" ht="21" customHeight="1">
      <c r="A1" s="62"/>
      <c r="B1" s="9" t="str">
        <f ca="1">'Исходник '!B3</f>
        <v>ООО ИК «ТМ-Электро»</v>
      </c>
      <c r="C1" s="9"/>
      <c r="D1" s="9"/>
      <c r="E1" s="52"/>
      <c r="F1" s="52"/>
      <c r="G1" s="52"/>
      <c r="H1" s="52"/>
      <c r="I1" s="52"/>
      <c r="J1" s="52"/>
      <c r="K1" s="52"/>
      <c r="L1" s="52"/>
      <c r="M1" s="52"/>
      <c r="N1" s="52"/>
      <c r="O1" s="52"/>
      <c r="P1" s="52"/>
      <c r="Q1" s="60" t="s">
        <v>966</v>
      </c>
      <c r="R1" s="60"/>
      <c r="S1" s="60"/>
      <c r="T1" s="52"/>
      <c r="U1" s="561">
        <f ca="1">'Исходник '!B19</f>
        <v>0</v>
      </c>
      <c r="V1" s="840"/>
      <c r="W1" s="840"/>
      <c r="X1" s="840"/>
      <c r="Y1" s="840"/>
      <c r="Z1" s="840"/>
      <c r="AA1" s="840"/>
      <c r="AB1" s="840"/>
      <c r="AC1" s="840"/>
      <c r="AD1" s="840"/>
      <c r="AE1" s="840"/>
      <c r="AF1" s="840"/>
      <c r="AG1" s="840"/>
      <c r="AH1" s="840"/>
      <c r="AI1" s="840"/>
      <c r="AJ1" s="562"/>
      <c r="AK1" s="562"/>
      <c r="AL1" s="52"/>
    </row>
    <row r="2" spans="1:39" s="56" customFormat="1" ht="18" customHeight="1">
      <c r="A2" s="62"/>
      <c r="B2" s="256" t="s">
        <v>481</v>
      </c>
      <c r="C2" s="63"/>
      <c r="D2" s="63"/>
      <c r="E2" s="33"/>
      <c r="F2" s="33"/>
      <c r="G2" s="52"/>
      <c r="H2" s="52"/>
      <c r="I2" s="52"/>
      <c r="J2" s="52"/>
      <c r="K2" s="52"/>
      <c r="L2" s="52"/>
      <c r="M2" s="52"/>
      <c r="N2" s="52"/>
      <c r="O2" s="52"/>
      <c r="P2" s="52"/>
      <c r="Q2" s="60" t="s">
        <v>968</v>
      </c>
      <c r="R2" s="240"/>
      <c r="S2" s="240"/>
      <c r="T2" s="52"/>
      <c r="U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V2" s="562"/>
      <c r="W2" s="562"/>
      <c r="X2" s="562"/>
      <c r="Y2" s="562"/>
      <c r="Z2" s="562"/>
      <c r="AA2" s="562"/>
      <c r="AB2" s="562"/>
      <c r="AC2" s="562"/>
      <c r="AD2" s="562"/>
      <c r="AE2" s="562"/>
      <c r="AF2" s="562"/>
      <c r="AG2" s="562"/>
      <c r="AH2" s="562"/>
      <c r="AI2" s="562"/>
      <c r="AJ2" s="562"/>
      <c r="AK2" s="562"/>
      <c r="AL2" s="52"/>
    </row>
    <row r="3" spans="1:39" s="56" customFormat="1" ht="18" customHeight="1">
      <c r="A3" s="62"/>
      <c r="B3" s="6" t="str">
        <f ca="1">CONCATENATE('Исходник '!A5," ",'Исходник '!B5)</f>
        <v>Свидетельство о регистрации № 7915</v>
      </c>
      <c r="C3" s="6"/>
      <c r="D3" s="6"/>
      <c r="E3" s="66"/>
      <c r="F3" s="3"/>
      <c r="G3"/>
      <c r="H3"/>
      <c r="I3"/>
      <c r="J3"/>
      <c r="K3" s="52"/>
      <c r="L3" s="52"/>
      <c r="M3" s="52"/>
      <c r="N3" s="52"/>
      <c r="O3" s="52"/>
      <c r="P3" s="52"/>
      <c r="Q3" s="60" t="s">
        <v>971</v>
      </c>
      <c r="R3" s="240"/>
      <c r="S3" s="52"/>
      <c r="T3" s="244"/>
      <c r="U3" s="561">
        <f ca="1">'Исходник '!B21</f>
        <v>0</v>
      </c>
      <c r="V3" s="561"/>
      <c r="W3" s="561"/>
      <c r="X3" s="561"/>
      <c r="Y3" s="561"/>
      <c r="Z3" s="561"/>
      <c r="AA3" s="561"/>
      <c r="AB3" s="561"/>
      <c r="AC3" s="561"/>
      <c r="AD3" s="561"/>
      <c r="AE3" s="561"/>
      <c r="AF3" s="561"/>
      <c r="AG3" s="561"/>
      <c r="AH3" s="561"/>
      <c r="AI3" s="561"/>
      <c r="AJ3" s="562"/>
      <c r="AK3" s="562"/>
      <c r="AL3" s="52"/>
    </row>
    <row r="4" spans="1:39" s="56" customFormat="1" ht="18" customHeight="1">
      <c r="A4" s="62"/>
      <c r="B4" s="56" t="str">
        <f ca="1">CONCATENATE('Исходник '!A7," ",'Исходник '!B7)</f>
        <v xml:space="preserve">Действительно до «25» ноября 2022 г. </v>
      </c>
      <c r="E4" s="257"/>
      <c r="F4" s="257"/>
      <c r="G4" s="52"/>
      <c r="H4" s="52"/>
      <c r="I4" s="52"/>
      <c r="J4" s="52"/>
      <c r="K4" s="52"/>
      <c r="L4" s="52"/>
      <c r="M4" s="52"/>
      <c r="N4" s="52"/>
      <c r="O4" s="52"/>
      <c r="P4" s="52"/>
      <c r="Q4" s="60" t="s">
        <v>1107</v>
      </c>
      <c r="R4" s="52"/>
      <c r="S4" s="240"/>
      <c r="T4" s="52"/>
      <c r="U4" s="257"/>
      <c r="V4" s="257"/>
      <c r="W4" s="257"/>
      <c r="X4" s="257"/>
      <c r="Y4" s="52"/>
      <c r="Z4" s="614" t="str">
        <f ca="1">'Исходник '!B34</f>
        <v>30 июня 2020г.</v>
      </c>
      <c r="AA4" s="562"/>
      <c r="AB4" s="562"/>
      <c r="AC4" s="562"/>
      <c r="AD4" s="562"/>
      <c r="AE4" s="562"/>
      <c r="AF4" s="562"/>
      <c r="AG4" s="562"/>
      <c r="AH4" s="562"/>
      <c r="AI4" s="562"/>
      <c r="AJ4" s="562"/>
      <c r="AK4" s="562"/>
      <c r="AL4" s="52"/>
    </row>
    <row r="5" spans="1:39" s="56" customFormat="1" ht="18" customHeight="1">
      <c r="A5" s="521" t="str">
        <f ca="1">CONCATENATE('Исходник '!A16," ",'Исходник '!F14)</f>
        <v>Протокол  №503-9</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62"/>
      <c r="AK5" s="52"/>
      <c r="AL5" s="52"/>
    </row>
    <row r="6" spans="1:39" s="56" customFormat="1" ht="18" customHeight="1">
      <c r="A6" s="619" t="s">
        <v>795</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277"/>
      <c r="AK6" s="52"/>
      <c r="AL6" s="52"/>
    </row>
    <row r="7" spans="1:39" s="56" customFormat="1" ht="18" customHeight="1">
      <c r="A7" s="521" t="s">
        <v>995</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62"/>
      <c r="AK7" s="52"/>
      <c r="AL7" s="52"/>
    </row>
    <row r="8" spans="1:39" s="52" customFormat="1" ht="18" customHeight="1">
      <c r="A8" s="72"/>
      <c r="B8" s="602" t="str">
        <f ca="1">'Исходник '!A36</f>
        <v>Температура воздуха:</v>
      </c>
      <c r="C8" s="602"/>
      <c r="D8" s="266">
        <f ca="1">'Исходник '!B36</f>
        <v>23</v>
      </c>
      <c r="E8" s="72" t="s">
        <v>171</v>
      </c>
      <c r="F8" s="602" t="str">
        <f ca="1">'Исходник '!A37</f>
        <v>Влажность воздуха:</v>
      </c>
      <c r="G8" s="562"/>
      <c r="H8" s="562"/>
      <c r="I8" s="562"/>
      <c r="J8" s="562"/>
      <c r="K8" s="838">
        <f ca="1">'Исходник '!B37</f>
        <v>58</v>
      </c>
      <c r="L8" s="839"/>
      <c r="M8" s="839"/>
      <c r="N8" s="267" t="s">
        <v>172</v>
      </c>
      <c r="O8" s="267"/>
      <c r="P8" s="602" t="str">
        <f ca="1">'Исходник '!A38</f>
        <v>Атмосферное давление:</v>
      </c>
      <c r="Q8" s="526"/>
      <c r="R8" s="526"/>
      <c r="S8" s="526"/>
      <c r="T8" s="526"/>
      <c r="U8" s="526"/>
      <c r="V8" s="838">
        <f ca="1">'Исходник '!B38</f>
        <v>741</v>
      </c>
      <c r="W8" s="838"/>
      <c r="X8" s="72" t="s">
        <v>1002</v>
      </c>
      <c r="Y8" s="72"/>
      <c r="Z8" s="72"/>
      <c r="AL8" s="56"/>
    </row>
    <row r="9" spans="1:39" s="56" customFormat="1" ht="18" customHeight="1">
      <c r="A9" s="521" t="s">
        <v>173</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62"/>
      <c r="AK9" s="52"/>
      <c r="AL9" s="52"/>
    </row>
    <row r="10" spans="1:39" s="56" customFormat="1" ht="18" customHeight="1">
      <c r="A10" s="842" t="str">
        <f ca="1">'Исходник '!B23</f>
        <v>приёмо-сдаточные</v>
      </c>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278"/>
      <c r="AK10" s="52"/>
      <c r="AL10" s="52"/>
    </row>
    <row r="11" spans="1:39" s="56" customFormat="1" ht="18" customHeight="1">
      <c r="A11" s="716" t="s">
        <v>1305</v>
      </c>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247"/>
      <c r="AK11" s="52"/>
      <c r="AL11" s="52"/>
    </row>
    <row r="12" spans="1:39" s="56" customFormat="1" ht="18" customHeight="1">
      <c r="A12" s="521" t="s">
        <v>174</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62"/>
      <c r="AK12" s="52"/>
      <c r="AL12" s="52"/>
    </row>
    <row r="13" spans="1:39" s="56" customFormat="1" ht="18" customHeight="1">
      <c r="A13" s="842" t="s">
        <v>796</v>
      </c>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278"/>
      <c r="AK13" s="52"/>
      <c r="AL13" s="52"/>
    </row>
    <row r="14" spans="1:39" s="132" customFormat="1" ht="18" customHeight="1">
      <c r="A14" s="843" t="s">
        <v>797</v>
      </c>
      <c r="B14" s="843"/>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204"/>
      <c r="AM14" s="32"/>
    </row>
    <row r="15" spans="1:39" ht="27.95" customHeight="1">
      <c r="A15" s="556" t="s">
        <v>1017</v>
      </c>
      <c r="B15" s="669" t="s">
        <v>798</v>
      </c>
      <c r="C15" s="670"/>
      <c r="D15" s="671"/>
      <c r="E15" s="556" t="s">
        <v>488</v>
      </c>
      <c r="F15" s="556"/>
      <c r="G15" s="556"/>
      <c r="H15" s="556"/>
      <c r="I15" s="556"/>
      <c r="J15" s="669" t="s">
        <v>799</v>
      </c>
      <c r="K15" s="670"/>
      <c r="L15" s="670"/>
      <c r="M15" s="670"/>
      <c r="N15" s="670"/>
      <c r="O15" s="671"/>
      <c r="P15" s="669" t="s">
        <v>800</v>
      </c>
      <c r="Q15" s="670"/>
      <c r="R15" s="670"/>
      <c r="S15" s="671"/>
      <c r="T15" s="669" t="s">
        <v>801</v>
      </c>
      <c r="U15" s="670"/>
      <c r="V15" s="670"/>
      <c r="W15" s="670"/>
      <c r="X15" s="670"/>
      <c r="Y15" s="671"/>
      <c r="Z15" s="669" t="s">
        <v>802</v>
      </c>
      <c r="AA15" s="670"/>
      <c r="AB15" s="670"/>
      <c r="AC15" s="670"/>
      <c r="AD15" s="670"/>
      <c r="AE15" s="556" t="s">
        <v>803</v>
      </c>
      <c r="AF15" s="556"/>
      <c r="AG15" s="556"/>
      <c r="AH15" s="556"/>
      <c r="AI15" s="556"/>
      <c r="AJ15" s="441"/>
      <c r="AK15" s="441"/>
    </row>
    <row r="16" spans="1:39" ht="32.25" customHeight="1">
      <c r="A16" s="556"/>
      <c r="B16" s="672"/>
      <c r="C16" s="673"/>
      <c r="D16" s="674"/>
      <c r="E16" s="556"/>
      <c r="F16" s="556"/>
      <c r="G16" s="556"/>
      <c r="H16" s="556"/>
      <c r="I16" s="556"/>
      <c r="J16" s="672"/>
      <c r="K16" s="673"/>
      <c r="L16" s="673"/>
      <c r="M16" s="673"/>
      <c r="N16" s="673"/>
      <c r="O16" s="674"/>
      <c r="P16" s="672"/>
      <c r="Q16" s="673"/>
      <c r="R16" s="673"/>
      <c r="S16" s="674"/>
      <c r="T16" s="570"/>
      <c r="U16" s="571"/>
      <c r="V16" s="571"/>
      <c r="W16" s="571"/>
      <c r="X16" s="571"/>
      <c r="Y16" s="572"/>
      <c r="Z16" s="570"/>
      <c r="AA16" s="571"/>
      <c r="AB16" s="571"/>
      <c r="AC16" s="571"/>
      <c r="AD16" s="571"/>
      <c r="AE16" s="556"/>
      <c r="AF16" s="556"/>
      <c r="AG16" s="556"/>
      <c r="AH16" s="556"/>
      <c r="AI16" s="556"/>
      <c r="AJ16" s="441"/>
      <c r="AK16" s="441"/>
    </row>
    <row r="17" spans="1:43" ht="15.75" customHeight="1">
      <c r="A17" s="556"/>
      <c r="B17" s="672"/>
      <c r="C17" s="673"/>
      <c r="D17" s="674"/>
      <c r="E17" s="556"/>
      <c r="F17" s="556"/>
      <c r="G17" s="556"/>
      <c r="H17" s="556"/>
      <c r="I17" s="556"/>
      <c r="J17" s="672"/>
      <c r="K17" s="673"/>
      <c r="L17" s="673"/>
      <c r="M17" s="673"/>
      <c r="N17" s="673"/>
      <c r="O17" s="674"/>
      <c r="P17" s="672"/>
      <c r="Q17" s="673"/>
      <c r="R17" s="673"/>
      <c r="S17" s="674"/>
      <c r="T17" s="669" t="s">
        <v>804</v>
      </c>
      <c r="U17" s="670"/>
      <c r="V17" s="671"/>
      <c r="W17" s="669" t="s">
        <v>805</v>
      </c>
      <c r="X17" s="670"/>
      <c r="Y17" s="671"/>
      <c r="Z17" s="556" t="s">
        <v>804</v>
      </c>
      <c r="AA17" s="556"/>
      <c r="AB17" s="556" t="s">
        <v>805</v>
      </c>
      <c r="AC17" s="556"/>
      <c r="AD17" s="553"/>
      <c r="AE17" s="556" t="s">
        <v>806</v>
      </c>
      <c r="AF17" s="556"/>
      <c r="AG17" s="556"/>
      <c r="AH17" s="556" t="s">
        <v>805</v>
      </c>
      <c r="AI17" s="556"/>
      <c r="AJ17" s="556"/>
      <c r="AK17" s="556"/>
    </row>
    <row r="18" spans="1:43" ht="15.75" customHeight="1">
      <c r="A18" s="556"/>
      <c r="B18" s="672"/>
      <c r="C18" s="673"/>
      <c r="D18" s="674"/>
      <c r="E18" s="556"/>
      <c r="F18" s="556"/>
      <c r="G18" s="556"/>
      <c r="H18" s="556"/>
      <c r="I18" s="556"/>
      <c r="J18" s="672"/>
      <c r="K18" s="673"/>
      <c r="L18" s="673"/>
      <c r="M18" s="673"/>
      <c r="N18" s="673"/>
      <c r="O18" s="674"/>
      <c r="P18" s="672"/>
      <c r="Q18" s="673"/>
      <c r="R18" s="673"/>
      <c r="S18" s="674"/>
      <c r="T18" s="672"/>
      <c r="U18" s="673"/>
      <c r="V18" s="674"/>
      <c r="W18" s="672"/>
      <c r="X18" s="673"/>
      <c r="Y18" s="674"/>
      <c r="Z18" s="556"/>
      <c r="AA18" s="556"/>
      <c r="AB18" s="556"/>
      <c r="AC18" s="556"/>
      <c r="AD18" s="553"/>
      <c r="AE18" s="556"/>
      <c r="AF18" s="556"/>
      <c r="AG18" s="556"/>
      <c r="AH18" s="556"/>
      <c r="AI18" s="556"/>
      <c r="AJ18" s="556"/>
      <c r="AK18" s="556"/>
    </row>
    <row r="19" spans="1:43" ht="15.75" customHeight="1">
      <c r="A19" s="556"/>
      <c r="B19" s="672"/>
      <c r="C19" s="673"/>
      <c r="D19" s="674"/>
      <c r="E19" s="556"/>
      <c r="F19" s="556"/>
      <c r="G19" s="556"/>
      <c r="H19" s="556"/>
      <c r="I19" s="556"/>
      <c r="J19" s="672"/>
      <c r="K19" s="673"/>
      <c r="L19" s="673"/>
      <c r="M19" s="673"/>
      <c r="N19" s="673"/>
      <c r="O19" s="674"/>
      <c r="P19" s="672"/>
      <c r="Q19" s="673"/>
      <c r="R19" s="673"/>
      <c r="S19" s="674"/>
      <c r="T19" s="672"/>
      <c r="U19" s="673"/>
      <c r="V19" s="674"/>
      <c r="W19" s="672"/>
      <c r="X19" s="673"/>
      <c r="Y19" s="674"/>
      <c r="Z19" s="556"/>
      <c r="AA19" s="556"/>
      <c r="AB19" s="556"/>
      <c r="AC19" s="556"/>
      <c r="AD19" s="553"/>
      <c r="AE19" s="556"/>
      <c r="AF19" s="556"/>
      <c r="AG19" s="556"/>
      <c r="AH19" s="556"/>
      <c r="AI19" s="556"/>
      <c r="AJ19" s="556"/>
      <c r="AK19" s="556"/>
    </row>
    <row r="20" spans="1:43" ht="54.75" customHeight="1">
      <c r="A20" s="556"/>
      <c r="B20" s="570"/>
      <c r="C20" s="571"/>
      <c r="D20" s="572"/>
      <c r="E20" s="556"/>
      <c r="F20" s="556"/>
      <c r="G20" s="556"/>
      <c r="H20" s="556"/>
      <c r="I20" s="556"/>
      <c r="J20" s="570"/>
      <c r="K20" s="571"/>
      <c r="L20" s="571"/>
      <c r="M20" s="571"/>
      <c r="N20" s="571"/>
      <c r="O20" s="572"/>
      <c r="P20" s="570"/>
      <c r="Q20" s="571"/>
      <c r="R20" s="571"/>
      <c r="S20" s="572"/>
      <c r="T20" s="570"/>
      <c r="U20" s="571"/>
      <c r="V20" s="572"/>
      <c r="W20" s="570"/>
      <c r="X20" s="571"/>
      <c r="Y20" s="572"/>
      <c r="Z20" s="556"/>
      <c r="AA20" s="556"/>
      <c r="AB20" s="556"/>
      <c r="AC20" s="556"/>
      <c r="AD20" s="553"/>
      <c r="AE20" s="556"/>
      <c r="AF20" s="556"/>
      <c r="AG20" s="556"/>
      <c r="AH20" s="556"/>
      <c r="AI20" s="556"/>
      <c r="AJ20" s="556"/>
      <c r="AK20" s="556"/>
      <c r="AQ20" s="7"/>
    </row>
    <row r="21" spans="1:43" s="82" customFormat="1" ht="20.100000000000001" customHeight="1">
      <c r="A21" s="170">
        <v>1</v>
      </c>
      <c r="B21" s="171">
        <v>2</v>
      </c>
      <c r="C21" s="225"/>
      <c r="D21" s="225"/>
      <c r="E21" s="225">
        <v>3</v>
      </c>
      <c r="F21" s="226"/>
      <c r="G21" s="226"/>
      <c r="H21" s="226"/>
      <c r="I21" s="227"/>
      <c r="J21" s="777">
        <v>4</v>
      </c>
      <c r="K21" s="778"/>
      <c r="L21" s="778"/>
      <c r="M21" s="554"/>
      <c r="N21" s="554"/>
      <c r="O21" s="555"/>
      <c r="P21" s="777">
        <v>5</v>
      </c>
      <c r="Q21" s="778"/>
      <c r="R21" s="554"/>
      <c r="S21" s="555"/>
      <c r="T21" s="777">
        <v>6</v>
      </c>
      <c r="U21" s="554"/>
      <c r="V21" s="554"/>
      <c r="W21" s="777">
        <v>7</v>
      </c>
      <c r="X21" s="778"/>
      <c r="Y21" s="844"/>
      <c r="Z21" s="745">
        <v>8</v>
      </c>
      <c r="AA21" s="556"/>
      <c r="AB21" s="777">
        <v>9</v>
      </c>
      <c r="AC21" s="554"/>
      <c r="AD21" s="554"/>
      <c r="AE21" s="745">
        <v>10</v>
      </c>
      <c r="AF21" s="556"/>
      <c r="AG21" s="556"/>
      <c r="AH21" s="745">
        <v>11</v>
      </c>
      <c r="AI21" s="745"/>
      <c r="AJ21" s="745"/>
      <c r="AK21" s="745"/>
      <c r="AM21" s="221"/>
    </row>
    <row r="22" spans="1:43" s="132" customFormat="1" ht="20.100000000000001" customHeight="1">
      <c r="A22" s="69"/>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841"/>
      <c r="AI22" s="746"/>
      <c r="AJ22" s="746"/>
      <c r="AK22" s="468"/>
      <c r="AM22" s="32"/>
    </row>
    <row r="23" spans="1:43" s="143" customFormat="1" ht="20.100000000000001" customHeight="1">
      <c r="A23" s="697">
        <v>1</v>
      </c>
      <c r="B23" s="669" t="s">
        <v>807</v>
      </c>
      <c r="C23" s="636"/>
      <c r="D23" s="491"/>
      <c r="E23" s="669" t="s">
        <v>808</v>
      </c>
      <c r="F23" s="670"/>
      <c r="G23" s="670"/>
      <c r="H23" s="636"/>
      <c r="I23" s="491"/>
      <c r="J23" s="669" t="s">
        <v>1064</v>
      </c>
      <c r="K23" s="670"/>
      <c r="L23" s="670"/>
      <c r="M23" s="636"/>
      <c r="N23" s="636"/>
      <c r="O23" s="491"/>
      <c r="P23" s="845" t="s">
        <v>809</v>
      </c>
      <c r="Q23" s="846"/>
      <c r="R23" s="636"/>
      <c r="S23" s="491"/>
      <c r="T23" s="845" t="s">
        <v>810</v>
      </c>
      <c r="U23" s="670"/>
      <c r="V23" s="671"/>
      <c r="W23" s="679">
        <v>173</v>
      </c>
      <c r="X23" s="854"/>
      <c r="Y23" s="680"/>
      <c r="Z23" s="845" t="s">
        <v>1064</v>
      </c>
      <c r="AA23" s="491"/>
      <c r="AB23" s="845" t="s">
        <v>1064</v>
      </c>
      <c r="AC23" s="846"/>
      <c r="AD23" s="847"/>
      <c r="AE23" s="845" t="s">
        <v>1064</v>
      </c>
      <c r="AF23" s="846"/>
      <c r="AG23" s="847"/>
      <c r="AH23" s="855">
        <v>0.22000000000000003</v>
      </c>
      <c r="AI23" s="855"/>
      <c r="AJ23" s="855"/>
      <c r="AK23" s="856"/>
    </row>
    <row r="24" spans="1:43" s="143" customFormat="1" ht="20.100000000000001" customHeight="1">
      <c r="A24" s="698"/>
      <c r="B24" s="637"/>
      <c r="C24" s="564"/>
      <c r="D24" s="638"/>
      <c r="E24" s="637"/>
      <c r="F24" s="564"/>
      <c r="G24" s="564"/>
      <c r="H24" s="564"/>
      <c r="I24" s="638"/>
      <c r="J24" s="637"/>
      <c r="K24" s="564"/>
      <c r="L24" s="564"/>
      <c r="M24" s="564"/>
      <c r="N24" s="564"/>
      <c r="O24" s="638"/>
      <c r="P24" s="848"/>
      <c r="Q24" s="849"/>
      <c r="R24" s="564"/>
      <c r="S24" s="638"/>
      <c r="T24" s="672"/>
      <c r="U24" s="673"/>
      <c r="V24" s="674"/>
      <c r="W24" s="679">
        <v>180</v>
      </c>
      <c r="X24" s="854"/>
      <c r="Y24" s="680"/>
      <c r="Z24" s="637"/>
      <c r="AA24" s="638"/>
      <c r="AB24" s="848"/>
      <c r="AC24" s="849"/>
      <c r="AD24" s="850"/>
      <c r="AE24" s="848"/>
      <c r="AF24" s="849"/>
      <c r="AG24" s="850"/>
      <c r="AH24" s="855">
        <v>0.2</v>
      </c>
      <c r="AI24" s="855"/>
      <c r="AJ24" s="855"/>
      <c r="AK24" s="856"/>
    </row>
    <row r="25" spans="1:43" s="143" customFormat="1" ht="20.100000000000001" customHeight="1">
      <c r="A25" s="699"/>
      <c r="B25" s="488"/>
      <c r="C25" s="639"/>
      <c r="D25" s="489"/>
      <c r="E25" s="488"/>
      <c r="F25" s="639"/>
      <c r="G25" s="639"/>
      <c r="H25" s="639"/>
      <c r="I25" s="489"/>
      <c r="J25" s="488"/>
      <c r="K25" s="639"/>
      <c r="L25" s="639"/>
      <c r="M25" s="639"/>
      <c r="N25" s="639"/>
      <c r="O25" s="489"/>
      <c r="P25" s="851"/>
      <c r="Q25" s="852"/>
      <c r="R25" s="639"/>
      <c r="S25" s="489"/>
      <c r="T25" s="570"/>
      <c r="U25" s="571"/>
      <c r="V25" s="572"/>
      <c r="W25" s="679">
        <v>176</v>
      </c>
      <c r="X25" s="854"/>
      <c r="Y25" s="680"/>
      <c r="Z25" s="488"/>
      <c r="AA25" s="489"/>
      <c r="AB25" s="851"/>
      <c r="AC25" s="852"/>
      <c r="AD25" s="853"/>
      <c r="AE25" s="851"/>
      <c r="AF25" s="852"/>
      <c r="AG25" s="853"/>
      <c r="AH25" s="855">
        <v>0.23000000000000004</v>
      </c>
      <c r="AI25" s="855"/>
      <c r="AJ25" s="855"/>
      <c r="AK25" s="856"/>
    </row>
    <row r="26" spans="1:43" s="143" customFormat="1" ht="20.100000000000001" customHeight="1">
      <c r="A26" s="697">
        <v>2</v>
      </c>
      <c r="B26" s="669" t="s">
        <v>811</v>
      </c>
      <c r="C26" s="636"/>
      <c r="D26" s="491"/>
      <c r="E26" s="669" t="s">
        <v>812</v>
      </c>
      <c r="F26" s="670"/>
      <c r="G26" s="670"/>
      <c r="H26" s="636"/>
      <c r="I26" s="491"/>
      <c r="J26" s="669" t="s">
        <v>813</v>
      </c>
      <c r="K26" s="670"/>
      <c r="L26" s="670"/>
      <c r="M26" s="636"/>
      <c r="N26" s="636"/>
      <c r="O26" s="491"/>
      <c r="P26" s="845" t="s">
        <v>814</v>
      </c>
      <c r="Q26" s="846"/>
      <c r="R26" s="636"/>
      <c r="S26" s="491"/>
      <c r="T26" s="845" t="s">
        <v>810</v>
      </c>
      <c r="U26" s="670"/>
      <c r="V26" s="671"/>
      <c r="W26" s="679">
        <v>308</v>
      </c>
      <c r="X26" s="854"/>
      <c r="Y26" s="680"/>
      <c r="Z26" s="845" t="s">
        <v>1064</v>
      </c>
      <c r="AA26" s="491"/>
      <c r="AB26" s="845" t="s">
        <v>1064</v>
      </c>
      <c r="AC26" s="846"/>
      <c r="AD26" s="847"/>
      <c r="AE26" s="857" t="s">
        <v>815</v>
      </c>
      <c r="AF26" s="858"/>
      <c r="AG26" s="859"/>
      <c r="AH26" s="855">
        <v>1.25</v>
      </c>
      <c r="AI26" s="855"/>
      <c r="AJ26" s="855"/>
      <c r="AK26" s="856"/>
    </row>
    <row r="27" spans="1:43" s="143" customFormat="1" ht="20.100000000000001" customHeight="1">
      <c r="A27" s="698"/>
      <c r="B27" s="637"/>
      <c r="C27" s="564"/>
      <c r="D27" s="638"/>
      <c r="E27" s="637"/>
      <c r="F27" s="564"/>
      <c r="G27" s="564"/>
      <c r="H27" s="564"/>
      <c r="I27" s="638"/>
      <c r="J27" s="637"/>
      <c r="K27" s="564"/>
      <c r="L27" s="564"/>
      <c r="M27" s="564"/>
      <c r="N27" s="564"/>
      <c r="O27" s="638"/>
      <c r="P27" s="848"/>
      <c r="Q27" s="849"/>
      <c r="R27" s="564"/>
      <c r="S27" s="638"/>
      <c r="T27" s="672"/>
      <c r="U27" s="673"/>
      <c r="V27" s="674"/>
      <c r="W27" s="679">
        <v>310</v>
      </c>
      <c r="X27" s="854"/>
      <c r="Y27" s="680"/>
      <c r="Z27" s="637"/>
      <c r="AA27" s="638"/>
      <c r="AB27" s="848"/>
      <c r="AC27" s="849"/>
      <c r="AD27" s="850"/>
      <c r="AE27" s="860"/>
      <c r="AF27" s="861"/>
      <c r="AG27" s="862"/>
      <c r="AH27" s="855">
        <v>1.25</v>
      </c>
      <c r="AI27" s="855"/>
      <c r="AJ27" s="855"/>
      <c r="AK27" s="856"/>
    </row>
    <row r="28" spans="1:43" s="143" customFormat="1" ht="20.100000000000001" customHeight="1">
      <c r="A28" s="699"/>
      <c r="B28" s="488"/>
      <c r="C28" s="639"/>
      <c r="D28" s="489"/>
      <c r="E28" s="488"/>
      <c r="F28" s="639"/>
      <c r="G28" s="639"/>
      <c r="H28" s="639"/>
      <c r="I28" s="489"/>
      <c r="J28" s="488"/>
      <c r="K28" s="639"/>
      <c r="L28" s="639"/>
      <c r="M28" s="639"/>
      <c r="N28" s="639"/>
      <c r="O28" s="489"/>
      <c r="P28" s="851"/>
      <c r="Q28" s="852"/>
      <c r="R28" s="639"/>
      <c r="S28" s="489"/>
      <c r="T28" s="570"/>
      <c r="U28" s="571"/>
      <c r="V28" s="572"/>
      <c r="W28" s="679">
        <v>310</v>
      </c>
      <c r="X28" s="854"/>
      <c r="Y28" s="680"/>
      <c r="Z28" s="488"/>
      <c r="AA28" s="489"/>
      <c r="AB28" s="851"/>
      <c r="AC28" s="852"/>
      <c r="AD28" s="853"/>
      <c r="AE28" s="863"/>
      <c r="AF28" s="864"/>
      <c r="AG28" s="865"/>
      <c r="AH28" s="855">
        <v>1.24</v>
      </c>
      <c r="AI28" s="855"/>
      <c r="AJ28" s="855"/>
      <c r="AK28" s="856"/>
    </row>
    <row r="29" spans="1:43" s="143" customFormat="1" ht="20.100000000000001" customHeight="1">
      <c r="A29" s="697">
        <v>3</v>
      </c>
      <c r="B29" s="669" t="s">
        <v>816</v>
      </c>
      <c r="C29" s="636"/>
      <c r="D29" s="491"/>
      <c r="E29" s="669" t="s">
        <v>817</v>
      </c>
      <c r="F29" s="670"/>
      <c r="G29" s="670"/>
      <c r="H29" s="636"/>
      <c r="I29" s="491"/>
      <c r="J29" s="669" t="s">
        <v>818</v>
      </c>
      <c r="K29" s="670"/>
      <c r="L29" s="670"/>
      <c r="M29" s="636"/>
      <c r="N29" s="636"/>
      <c r="O29" s="491"/>
      <c r="P29" s="845" t="s">
        <v>819</v>
      </c>
      <c r="Q29" s="846"/>
      <c r="R29" s="636"/>
      <c r="S29" s="491"/>
      <c r="T29" s="845" t="s">
        <v>810</v>
      </c>
      <c r="U29" s="670"/>
      <c r="V29" s="671"/>
      <c r="W29" s="679">
        <v>188</v>
      </c>
      <c r="X29" s="854"/>
      <c r="Y29" s="680"/>
      <c r="Z29" s="845" t="s">
        <v>1064</v>
      </c>
      <c r="AA29" s="491"/>
      <c r="AB29" s="845" t="s">
        <v>1064</v>
      </c>
      <c r="AC29" s="846"/>
      <c r="AD29" s="847"/>
      <c r="AE29" s="845" t="s">
        <v>820</v>
      </c>
      <c r="AF29" s="846"/>
      <c r="AG29" s="847"/>
      <c r="AH29" s="855">
        <v>5</v>
      </c>
      <c r="AI29" s="855"/>
      <c r="AJ29" s="855"/>
      <c r="AK29" s="856"/>
    </row>
    <row r="30" spans="1:43" s="143" customFormat="1" ht="20.100000000000001" customHeight="1">
      <c r="A30" s="698"/>
      <c r="B30" s="637"/>
      <c r="C30" s="564"/>
      <c r="D30" s="638"/>
      <c r="E30" s="637"/>
      <c r="F30" s="564"/>
      <c r="G30" s="564"/>
      <c r="H30" s="564"/>
      <c r="I30" s="638"/>
      <c r="J30" s="637"/>
      <c r="K30" s="564"/>
      <c r="L30" s="564"/>
      <c r="M30" s="564"/>
      <c r="N30" s="564"/>
      <c r="O30" s="638"/>
      <c r="P30" s="848"/>
      <c r="Q30" s="849"/>
      <c r="R30" s="564"/>
      <c r="S30" s="638"/>
      <c r="T30" s="672"/>
      <c r="U30" s="673"/>
      <c r="V30" s="674"/>
      <c r="W30" s="679">
        <v>187</v>
      </c>
      <c r="X30" s="854"/>
      <c r="Y30" s="680"/>
      <c r="Z30" s="637"/>
      <c r="AA30" s="638"/>
      <c r="AB30" s="848"/>
      <c r="AC30" s="849"/>
      <c r="AD30" s="850"/>
      <c r="AE30" s="848"/>
      <c r="AF30" s="849"/>
      <c r="AG30" s="850"/>
      <c r="AH30" s="855">
        <v>4.8</v>
      </c>
      <c r="AI30" s="855"/>
      <c r="AJ30" s="855"/>
      <c r="AK30" s="856"/>
    </row>
    <row r="31" spans="1:43" s="143" customFormat="1" ht="20.100000000000001" customHeight="1">
      <c r="A31" s="699"/>
      <c r="B31" s="488"/>
      <c r="C31" s="639"/>
      <c r="D31" s="489"/>
      <c r="E31" s="488"/>
      <c r="F31" s="639"/>
      <c r="G31" s="639"/>
      <c r="H31" s="639"/>
      <c r="I31" s="489"/>
      <c r="J31" s="488"/>
      <c r="K31" s="639"/>
      <c r="L31" s="639"/>
      <c r="M31" s="639"/>
      <c r="N31" s="639"/>
      <c r="O31" s="489"/>
      <c r="P31" s="851"/>
      <c r="Q31" s="852"/>
      <c r="R31" s="639"/>
      <c r="S31" s="489"/>
      <c r="T31" s="570"/>
      <c r="U31" s="571"/>
      <c r="V31" s="572"/>
      <c r="W31" s="679">
        <v>187</v>
      </c>
      <c r="X31" s="854"/>
      <c r="Y31" s="680"/>
      <c r="Z31" s="488"/>
      <c r="AA31" s="489"/>
      <c r="AB31" s="851"/>
      <c r="AC31" s="852"/>
      <c r="AD31" s="853"/>
      <c r="AE31" s="851"/>
      <c r="AF31" s="852"/>
      <c r="AG31" s="853"/>
      <c r="AH31" s="855">
        <v>4.9000000000000004</v>
      </c>
      <c r="AI31" s="855"/>
      <c r="AJ31" s="855"/>
      <c r="AK31" s="856"/>
    </row>
    <row r="32" spans="1:43" ht="21.75" customHeight="1">
      <c r="A32" s="651" t="s">
        <v>158</v>
      </c>
      <c r="B32" s="651"/>
      <c r="C32" s="651"/>
      <c r="D32" s="651"/>
      <c r="E32" s="651"/>
      <c r="F32" s="651"/>
      <c r="G32" s="651"/>
      <c r="H32" s="651"/>
      <c r="I32" s="651"/>
      <c r="J32" s="651"/>
      <c r="K32" s="651"/>
      <c r="L32" s="651"/>
      <c r="M32" s="651"/>
      <c r="N32" s="651"/>
      <c r="O32" s="651"/>
      <c r="P32" s="651"/>
      <c r="Q32" s="651"/>
      <c r="R32" s="651"/>
      <c r="S32" s="651"/>
      <c r="T32" s="651"/>
      <c r="U32" s="651"/>
      <c r="V32" s="651"/>
      <c r="AM32"/>
    </row>
    <row r="33" spans="1:39" ht="62.25" customHeight="1">
      <c r="A33" s="697" t="s">
        <v>1017</v>
      </c>
      <c r="B33" s="669" t="s">
        <v>1018</v>
      </c>
      <c r="C33" s="671"/>
      <c r="D33" s="669" t="s">
        <v>197</v>
      </c>
      <c r="E33" s="670"/>
      <c r="F33" s="670"/>
      <c r="G33" s="671"/>
      <c r="H33" s="556" t="s">
        <v>1021</v>
      </c>
      <c r="I33" s="556"/>
      <c r="J33" s="556"/>
      <c r="K33" s="556"/>
      <c r="L33" s="556"/>
      <c r="M33" s="556"/>
      <c r="N33" s="556"/>
      <c r="O33" s="556"/>
      <c r="P33" s="556"/>
      <c r="Q33" s="556"/>
      <c r="R33" s="556" t="s">
        <v>1022</v>
      </c>
      <c r="S33" s="556"/>
      <c r="T33" s="556"/>
      <c r="U33" s="556"/>
      <c r="V33" s="556"/>
      <c r="W33" s="556"/>
      <c r="X33" s="556"/>
      <c r="Y33" s="556"/>
      <c r="Z33" s="669" t="s">
        <v>821</v>
      </c>
      <c r="AA33" s="670"/>
      <c r="AB33" s="670"/>
      <c r="AC33" s="670"/>
      <c r="AD33" s="670"/>
      <c r="AE33" s="671"/>
      <c r="AF33" s="669" t="s">
        <v>198</v>
      </c>
      <c r="AG33" s="866"/>
      <c r="AH33" s="866"/>
      <c r="AI33" s="866"/>
      <c r="AJ33" s="866"/>
      <c r="AK33" s="867"/>
      <c r="AM33"/>
    </row>
    <row r="34" spans="1:39" ht="30" customHeight="1">
      <c r="A34" s="699"/>
      <c r="B34" s="570"/>
      <c r="C34" s="572"/>
      <c r="D34" s="570"/>
      <c r="E34" s="571"/>
      <c r="F34" s="571"/>
      <c r="G34" s="572"/>
      <c r="H34" s="553" t="s">
        <v>1025</v>
      </c>
      <c r="I34" s="746"/>
      <c r="J34" s="746"/>
      <c r="K34" s="468"/>
      <c r="L34" s="553" t="s">
        <v>1026</v>
      </c>
      <c r="M34" s="746"/>
      <c r="N34" s="746"/>
      <c r="O34" s="746"/>
      <c r="P34" s="746"/>
      <c r="Q34" s="468"/>
      <c r="R34" s="553" t="s">
        <v>1027</v>
      </c>
      <c r="S34" s="554"/>
      <c r="T34" s="554"/>
      <c r="U34" s="555"/>
      <c r="V34" s="553" t="s">
        <v>1028</v>
      </c>
      <c r="W34" s="554"/>
      <c r="X34" s="554"/>
      <c r="Y34" s="555"/>
      <c r="Z34" s="488"/>
      <c r="AA34" s="639"/>
      <c r="AB34" s="639"/>
      <c r="AC34" s="639"/>
      <c r="AD34" s="639"/>
      <c r="AE34" s="489"/>
      <c r="AF34" s="868"/>
      <c r="AG34" s="662"/>
      <c r="AH34" s="662"/>
      <c r="AI34" s="662"/>
      <c r="AJ34" s="662"/>
      <c r="AK34" s="869"/>
      <c r="AM34"/>
    </row>
    <row r="35" spans="1:39" ht="39.950000000000003" customHeight="1">
      <c r="A35" s="151">
        <v>1</v>
      </c>
      <c r="B35" s="553" t="str">
        <f ca="1">'Исходник '!B56</f>
        <v>MPI-520</v>
      </c>
      <c r="C35" s="555"/>
      <c r="D35" s="553">
        <f ca="1">'Исходник '!C56</f>
        <v>723895</v>
      </c>
      <c r="E35" s="554"/>
      <c r="F35" s="554"/>
      <c r="G35" s="555"/>
      <c r="H35" s="556" t="str">
        <f ca="1">'Исходник '!F60</f>
        <v>0÷500В</v>
      </c>
      <c r="I35" s="556"/>
      <c r="J35" s="556"/>
      <c r="K35" s="556"/>
      <c r="L35" s="556" t="str">
        <f ca="1">'Исходник '!H60</f>
        <v>±(2,0% и.в.+6 е.м.р.)</v>
      </c>
      <c r="M35" s="556"/>
      <c r="N35" s="556"/>
      <c r="O35" s="556"/>
      <c r="P35" s="789"/>
      <c r="Q35" s="789"/>
      <c r="R35" s="870">
        <f ca="1">'Исходник '!J56</f>
        <v>43885</v>
      </c>
      <c r="S35" s="789"/>
      <c r="T35" s="789"/>
      <c r="U35" s="789"/>
      <c r="V35" s="870">
        <f ca="1">'Исходник '!L56</f>
        <v>44251</v>
      </c>
      <c r="W35" s="789"/>
      <c r="X35" s="789"/>
      <c r="Y35" s="789"/>
      <c r="Z35" s="553" t="str">
        <f ca="1">'Исходник '!N56</f>
        <v>№80</v>
      </c>
      <c r="AA35" s="746"/>
      <c r="AB35" s="746"/>
      <c r="AC35" s="746"/>
      <c r="AD35" s="746"/>
      <c r="AE35" s="468"/>
      <c r="AF35" s="556" t="str">
        <f ca="1">'Исходник '!P56</f>
        <v>ООО НПК "АВИАПРИБОР"</v>
      </c>
      <c r="AG35" s="789"/>
      <c r="AH35" s="789"/>
      <c r="AI35" s="789"/>
      <c r="AJ35" s="789"/>
      <c r="AK35" s="789"/>
      <c r="AM35"/>
    </row>
    <row r="36" spans="1:39" ht="52.5" customHeight="1">
      <c r="A36" s="151">
        <v>2</v>
      </c>
      <c r="B36" s="553" t="str">
        <f ca="1">'Исходник '!B61</f>
        <v>ИВТМ-7</v>
      </c>
      <c r="C36" s="555"/>
      <c r="D36" s="553">
        <f ca="1">'Исходник '!C61</f>
        <v>20084</v>
      </c>
      <c r="E36" s="554"/>
      <c r="F36" s="554"/>
      <c r="G36" s="555"/>
      <c r="H36" s="556" t="str">
        <f ca="1">'Исходник '!F61</f>
        <v>0-99 %
-20 +60 0С</v>
      </c>
      <c r="I36" s="556"/>
      <c r="J36" s="556"/>
      <c r="K36" s="556"/>
      <c r="L36" s="556" t="str">
        <f ca="1">'Исходник '!H61</f>
        <v>± 2%
± 0,2 0С</v>
      </c>
      <c r="M36" s="556"/>
      <c r="N36" s="556"/>
      <c r="O36" s="556"/>
      <c r="P36" s="789"/>
      <c r="Q36" s="789"/>
      <c r="R36" s="870">
        <f ca="1">'Исходник '!J61</f>
        <v>43885</v>
      </c>
      <c r="S36" s="789"/>
      <c r="T36" s="789"/>
      <c r="U36" s="789"/>
      <c r="V36" s="870">
        <f ca="1">'Исходник '!L61</f>
        <v>44251</v>
      </c>
      <c r="W36" s="789"/>
      <c r="X36" s="789"/>
      <c r="Y36" s="789"/>
      <c r="Z36" s="553" t="str">
        <f ca="1">'Исходник '!N61</f>
        <v>№78</v>
      </c>
      <c r="AA36" s="746"/>
      <c r="AB36" s="746"/>
      <c r="AC36" s="746"/>
      <c r="AD36" s="746"/>
      <c r="AE36" s="468"/>
      <c r="AF36" s="556" t="str">
        <f ca="1">'Исходник '!P61</f>
        <v>ООО НПК "АВИАПРИБОР"</v>
      </c>
      <c r="AG36" s="789"/>
      <c r="AH36" s="789"/>
      <c r="AI36" s="789"/>
      <c r="AJ36" s="789"/>
      <c r="AK36" s="789"/>
      <c r="AM36"/>
    </row>
    <row r="37" spans="1:39" ht="54" customHeight="1">
      <c r="A37" s="151">
        <v>3</v>
      </c>
      <c r="B37" s="553" t="str">
        <f ca="1">'Исходник '!B62</f>
        <v>Барометр М 67</v>
      </c>
      <c r="C37" s="555"/>
      <c r="D37" s="553">
        <f ca="1">'Исходник '!C62</f>
        <v>74</v>
      </c>
      <c r="E37" s="554"/>
      <c r="F37" s="554"/>
      <c r="G37" s="555"/>
      <c r="H37" s="556" t="str">
        <f ca="1">'Исходник '!F62</f>
        <v>610-790
 мм.рт.ст</v>
      </c>
      <c r="I37" s="556"/>
      <c r="J37" s="556"/>
      <c r="K37" s="556"/>
      <c r="L37" s="556" t="str">
        <f ca="1">'Исходник '!F62</f>
        <v>610-790
 мм.рт.ст</v>
      </c>
      <c r="M37" s="556"/>
      <c r="N37" s="556"/>
      <c r="O37" s="556"/>
      <c r="P37" s="789"/>
      <c r="Q37" s="789"/>
      <c r="R37" s="870">
        <f ca="1">'Исходник '!J62</f>
        <v>43885</v>
      </c>
      <c r="S37" s="789"/>
      <c r="T37" s="789"/>
      <c r="U37" s="789"/>
      <c r="V37" s="870">
        <f ca="1">'Исходник '!L62</f>
        <v>44251</v>
      </c>
      <c r="W37" s="789"/>
      <c r="X37" s="789"/>
      <c r="Y37" s="789"/>
      <c r="Z37" s="553" t="str">
        <f ca="1">'Исходник '!N62</f>
        <v>№77</v>
      </c>
      <c r="AA37" s="746"/>
      <c r="AB37" s="746"/>
      <c r="AC37" s="746"/>
      <c r="AD37" s="746"/>
      <c r="AE37" s="468"/>
      <c r="AF37" s="556" t="str">
        <f ca="1">'Исходник '!P62</f>
        <v>ООО НПК "АВИАПРИБОР"</v>
      </c>
      <c r="AG37" s="789"/>
      <c r="AH37" s="789"/>
      <c r="AI37" s="789"/>
      <c r="AJ37" s="789"/>
      <c r="AK37" s="789"/>
      <c r="AM37"/>
    </row>
    <row r="38" spans="1:39" ht="54" customHeight="1">
      <c r="A38" s="151">
        <v>4</v>
      </c>
      <c r="B38" s="553" t="str">
        <f ca="1">'Исходник '!B67</f>
        <v>Секундомер электрический 
ПВ-53Щ</v>
      </c>
      <c r="C38" s="555"/>
      <c r="D38" s="553">
        <f ca="1">'Исходник '!C67</f>
        <v>5306269</v>
      </c>
      <c r="E38" s="554"/>
      <c r="F38" s="554"/>
      <c r="G38" s="555"/>
      <c r="H38" s="556" t="str">
        <f ca="1">'Исходник '!F67</f>
        <v>0,01с</v>
      </c>
      <c r="I38" s="556"/>
      <c r="J38" s="556"/>
      <c r="K38" s="556"/>
      <c r="L38" s="556">
        <f ca="1">'Исходник '!H67</f>
        <v>1.5</v>
      </c>
      <c r="M38" s="556"/>
      <c r="N38" s="556"/>
      <c r="O38" s="556"/>
      <c r="P38" s="789"/>
      <c r="Q38" s="789"/>
      <c r="R38" s="870">
        <f ca="1">'Исходник '!J67</f>
        <v>43916</v>
      </c>
      <c r="S38" s="789"/>
      <c r="T38" s="789"/>
      <c r="U38" s="789"/>
      <c r="V38" s="870">
        <f ca="1">'Исходник '!L67</f>
        <v>44281</v>
      </c>
      <c r="W38" s="789"/>
      <c r="X38" s="789"/>
      <c r="Y38" s="789"/>
      <c r="Z38" s="553" t="str">
        <f ca="1">'Исходник '!N67</f>
        <v>№208</v>
      </c>
      <c r="AA38" s="746"/>
      <c r="AB38" s="746"/>
      <c r="AC38" s="746"/>
      <c r="AD38" s="746"/>
      <c r="AE38" s="468"/>
      <c r="AF38" s="556" t="str">
        <f ca="1">'Исходник '!P67</f>
        <v>ООО НПК "АВИАПРИБОР"</v>
      </c>
      <c r="AG38" s="789"/>
      <c r="AH38" s="789"/>
      <c r="AI38" s="789"/>
      <c r="AJ38" s="789"/>
      <c r="AK38" s="789"/>
      <c r="AM38"/>
    </row>
    <row r="39" spans="1:39" ht="54" customHeight="1">
      <c r="A39" s="151">
        <v>5</v>
      </c>
      <c r="B39" s="556" t="str">
        <f ca="1">'Исходник '!B68</f>
        <v>ЛАТР 
suntek I 500</v>
      </c>
      <c r="C39" s="556"/>
      <c r="D39" s="556">
        <f ca="1">'Исходник '!C68</f>
        <v>2185</v>
      </c>
      <c r="E39" s="556"/>
      <c r="F39" s="556"/>
      <c r="G39" s="556"/>
      <c r="H39" s="556" t="str">
        <f ca="1">'Исходник '!F68</f>
        <v>0-300B/4A</v>
      </c>
      <c r="I39" s="556"/>
      <c r="J39" s="556"/>
      <c r="K39" s="556"/>
      <c r="L39" s="556" t="str">
        <f ca="1">'Исходник '!H68</f>
        <v xml:space="preserve"> - </v>
      </c>
      <c r="M39" s="556"/>
      <c r="N39" s="556"/>
      <c r="O39" s="556"/>
      <c r="P39" s="789"/>
      <c r="Q39" s="789"/>
      <c r="R39" s="870" t="str">
        <f ca="1">'Исходник '!J68</f>
        <v>приобретён 26.12.2018г.</v>
      </c>
      <c r="S39" s="789"/>
      <c r="T39" s="789"/>
      <c r="U39" s="789"/>
      <c r="V39" s="870">
        <f ca="1">'Исходник '!L68</f>
        <v>43885</v>
      </c>
      <c r="W39" s="789"/>
      <c r="X39" s="789"/>
      <c r="Y39" s="789"/>
      <c r="Z39" s="870" t="str">
        <f ca="1">'Исходник '!N68</f>
        <v>№213</v>
      </c>
      <c r="AA39" s="789"/>
      <c r="AB39" s="789"/>
      <c r="AC39" s="789"/>
      <c r="AD39" s="789"/>
      <c r="AE39" s="789"/>
      <c r="AF39" s="870" t="str">
        <f ca="1">'Исходник '!P68</f>
        <v>ООО НПК "АВИАПРИБОР"</v>
      </c>
      <c r="AG39" s="789"/>
      <c r="AH39" s="789"/>
      <c r="AI39" s="789"/>
      <c r="AJ39" s="789"/>
      <c r="AK39" s="789"/>
      <c r="AM39"/>
    </row>
    <row r="40" spans="1:39" ht="18.75" customHeight="1">
      <c r="A40" s="60" t="s">
        <v>199</v>
      </c>
      <c r="B40" s="134"/>
      <c r="C40" s="694" t="s">
        <v>822</v>
      </c>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223"/>
      <c r="AM40"/>
    </row>
    <row r="41" spans="1:39" ht="35.25" customHeight="1">
      <c r="A41" s="60" t="s">
        <v>1292</v>
      </c>
      <c r="B41" s="75"/>
      <c r="C41" s="687" t="s">
        <v>823</v>
      </c>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224"/>
      <c r="AM41"/>
    </row>
    <row r="42" spans="1:39" ht="33.75" customHeight="1">
      <c r="A42" s="688" t="s">
        <v>1293</v>
      </c>
      <c r="B42" s="688"/>
      <c r="C42" s="688"/>
      <c r="D42" s="642" t="s">
        <v>1251</v>
      </c>
      <c r="E42" s="642"/>
      <c r="F42" s="642"/>
      <c r="G42" s="642"/>
      <c r="H42" s="642"/>
      <c r="I42" s="642"/>
      <c r="J42" s="642"/>
      <c r="N42" s="642"/>
      <c r="O42" s="642"/>
      <c r="P42" s="642"/>
      <c r="Q42" s="642"/>
      <c r="R42" s="642"/>
      <c r="S42" s="642"/>
      <c r="T42" s="642"/>
      <c r="X42" s="642" t="str">
        <f ca="1">'Исходник '!B12</f>
        <v>Кокшаров С.В.</v>
      </c>
      <c r="Y42" s="642"/>
      <c r="Z42" s="642"/>
      <c r="AA42" s="642"/>
      <c r="AB42" s="642"/>
      <c r="AC42" s="642"/>
      <c r="AD42" s="642"/>
      <c r="AE42" s="642"/>
      <c r="AF42" s="642"/>
      <c r="AM42"/>
    </row>
    <row r="43" spans="1:39" ht="18" customHeight="1">
      <c r="A43" s="55"/>
      <c r="B43" s="55"/>
      <c r="C43" s="55"/>
      <c r="D43" s="616" t="s">
        <v>1253</v>
      </c>
      <c r="E43" s="616"/>
      <c r="F43" s="616"/>
      <c r="G43" s="616"/>
      <c r="H43" s="616"/>
      <c r="I43" s="616"/>
      <c r="J43" s="616"/>
      <c r="K43" s="55"/>
      <c r="L43" s="55"/>
      <c r="M43" s="55"/>
      <c r="N43" s="616" t="s">
        <v>1130</v>
      </c>
      <c r="O43" s="616"/>
      <c r="P43" s="616"/>
      <c r="Q43" s="616"/>
      <c r="R43" s="616"/>
      <c r="S43" s="616"/>
      <c r="T43" s="616"/>
      <c r="U43" s="55"/>
      <c r="V43" s="55"/>
      <c r="X43" s="616" t="s">
        <v>1294</v>
      </c>
      <c r="Y43" s="616"/>
      <c r="Z43" s="616"/>
      <c r="AA43" s="616"/>
      <c r="AB43" s="616"/>
      <c r="AC43" s="616"/>
      <c r="AD43" s="616"/>
      <c r="AE43" s="616"/>
      <c r="AF43" s="616"/>
      <c r="AG43" s="55"/>
      <c r="AH43" s="55"/>
      <c r="AM43"/>
    </row>
    <row r="44" spans="1:39" ht="18" customHeight="1">
      <c r="A44" s="20"/>
      <c r="B44" s="20"/>
      <c r="C44" s="20"/>
      <c r="D44" s="642" t="s">
        <v>1295</v>
      </c>
      <c r="E44" s="642"/>
      <c r="F44" s="642"/>
      <c r="G44" s="642"/>
      <c r="H44" s="642"/>
      <c r="I44" s="642"/>
      <c r="J44" s="642"/>
      <c r="K44" s="54"/>
      <c r="L44" s="54"/>
      <c r="M44" s="54"/>
      <c r="N44" s="642"/>
      <c r="O44" s="642"/>
      <c r="P44" s="642"/>
      <c r="Q44" s="642"/>
      <c r="R44" s="642"/>
      <c r="S44" s="642"/>
      <c r="T44" s="642"/>
      <c r="U44" s="54"/>
      <c r="V44" s="54"/>
      <c r="W44" s="84"/>
      <c r="X44" s="655" t="str">
        <f ca="1">'Исходник '!B13</f>
        <v>Тимонин Р.В.</v>
      </c>
      <c r="Y44" s="655"/>
      <c r="Z44" s="655"/>
      <c r="AA44" s="655"/>
      <c r="AB44" s="655"/>
      <c r="AC44" s="655"/>
      <c r="AD44" s="655"/>
      <c r="AE44" s="655"/>
      <c r="AF44" s="655"/>
      <c r="AG44" s="54"/>
      <c r="AH44" s="54"/>
      <c r="AM44"/>
    </row>
    <row r="45" spans="1:39" ht="18" customHeight="1">
      <c r="A45" s="21"/>
      <c r="B45" s="21"/>
      <c r="C45" s="21"/>
      <c r="D45" s="616" t="s">
        <v>1253</v>
      </c>
      <c r="E45" s="616"/>
      <c r="F45" s="616"/>
      <c r="G45" s="616"/>
      <c r="H45" s="616"/>
      <c r="I45" s="616"/>
      <c r="J45" s="616"/>
      <c r="K45" s="55"/>
      <c r="L45" s="55"/>
      <c r="M45" s="55"/>
      <c r="N45" s="616" t="s">
        <v>1130</v>
      </c>
      <c r="O45" s="616"/>
      <c r="P45" s="616"/>
      <c r="Q45" s="616"/>
      <c r="R45" s="616"/>
      <c r="S45" s="616"/>
      <c r="T45" s="616"/>
      <c r="U45" s="55"/>
      <c r="V45" s="55"/>
      <c r="W45" s="84"/>
      <c r="X45" s="616" t="s">
        <v>1294</v>
      </c>
      <c r="Y45" s="616"/>
      <c r="Z45" s="616"/>
      <c r="AA45" s="616"/>
      <c r="AB45" s="616"/>
      <c r="AC45" s="616"/>
      <c r="AD45" s="616"/>
      <c r="AE45" s="616"/>
      <c r="AF45" s="616"/>
      <c r="AG45" s="61"/>
      <c r="AH45" s="61"/>
      <c r="AM45"/>
    </row>
    <row r="46" spans="1:39" ht="27" customHeight="1">
      <c r="A46" s="688" t="s">
        <v>1296</v>
      </c>
      <c r="B46" s="688"/>
      <c r="C46" s="688"/>
      <c r="D46" s="642" t="s">
        <v>1251</v>
      </c>
      <c r="E46" s="642"/>
      <c r="F46" s="642"/>
      <c r="G46" s="642"/>
      <c r="H46" s="642"/>
      <c r="I46" s="642"/>
      <c r="J46" s="642"/>
      <c r="K46" s="54"/>
      <c r="L46" s="54"/>
      <c r="M46" s="54"/>
      <c r="N46" s="642"/>
      <c r="O46" s="642"/>
      <c r="P46" s="642"/>
      <c r="Q46" s="642"/>
      <c r="R46" s="642"/>
      <c r="S46" s="642"/>
      <c r="T46" s="642"/>
      <c r="U46" s="54"/>
      <c r="V46" s="54"/>
      <c r="W46" s="84"/>
      <c r="X46" s="642" t="str">
        <f ca="1">'Исходник '!B12</f>
        <v>Кокшаров С.В.</v>
      </c>
      <c r="Y46" s="642"/>
      <c r="Z46" s="642"/>
      <c r="AA46" s="642"/>
      <c r="AB46" s="642"/>
      <c r="AC46" s="642"/>
      <c r="AD46" s="642"/>
      <c r="AE46" s="642"/>
      <c r="AF46" s="642"/>
      <c r="AG46" s="54"/>
      <c r="AH46" s="54"/>
      <c r="AM46"/>
    </row>
    <row r="47" spans="1:39" ht="18" customHeight="1">
      <c r="A47" s="55"/>
      <c r="B47" s="55"/>
      <c r="C47" s="55"/>
      <c r="D47" s="616" t="s">
        <v>1253</v>
      </c>
      <c r="E47" s="616"/>
      <c r="F47" s="616"/>
      <c r="G47" s="616"/>
      <c r="H47" s="616"/>
      <c r="I47" s="616"/>
      <c r="J47" s="616"/>
      <c r="K47" s="55"/>
      <c r="L47" s="55"/>
      <c r="M47" s="55"/>
      <c r="N47" s="616" t="s">
        <v>1130</v>
      </c>
      <c r="O47" s="616"/>
      <c r="P47" s="616"/>
      <c r="Q47" s="616"/>
      <c r="R47" s="616"/>
      <c r="S47" s="616"/>
      <c r="T47" s="616"/>
      <c r="U47" s="55"/>
      <c r="V47" s="55"/>
      <c r="X47" s="616" t="s">
        <v>1294</v>
      </c>
      <c r="Y47" s="616"/>
      <c r="Z47" s="616"/>
      <c r="AA47" s="616"/>
      <c r="AB47" s="616"/>
      <c r="AC47" s="616"/>
      <c r="AD47" s="616"/>
      <c r="AE47" s="616"/>
      <c r="AF47" s="616"/>
      <c r="AG47" s="55"/>
      <c r="AH47" s="55"/>
      <c r="AM47"/>
    </row>
    <row r="48" spans="1:39" s="85" customFormat="1" ht="12.95" customHeight="1">
      <c r="A48" s="689" t="s">
        <v>1297</v>
      </c>
      <c r="B48" s="689"/>
      <c r="C48" s="689"/>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222"/>
      <c r="AM48" s="86"/>
    </row>
    <row r="49" spans="1:39" s="24" customFormat="1" ht="12.95" customHeight="1">
      <c r="A49" s="689" t="s">
        <v>1298</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222"/>
      <c r="AM49" s="34"/>
    </row>
    <row r="50" spans="1:39" ht="15" customHeight="1">
      <c r="A50" s="54"/>
      <c r="B50" s="54"/>
      <c r="C50" s="54"/>
      <c r="D50" s="54"/>
    </row>
    <row r="51" spans="1:39" ht="12.75" customHeight="1">
      <c r="A51" s="61"/>
      <c r="B51" s="61"/>
      <c r="C51" s="61"/>
      <c r="D51" s="61"/>
    </row>
    <row r="52" spans="1:39" ht="15" customHeight="1">
      <c r="P52" s="54"/>
      <c r="Q52" s="54"/>
      <c r="R52" s="54"/>
      <c r="S52" s="54"/>
      <c r="T52" s="54"/>
      <c r="U52" s="54"/>
      <c r="V52" s="54"/>
      <c r="W52" s="84"/>
      <c r="Z52" s="54"/>
      <c r="AA52" s="54"/>
      <c r="AB52" s="54"/>
      <c r="AC52" s="54"/>
      <c r="AD52" s="54"/>
      <c r="AE52" s="54"/>
      <c r="AF52" s="54"/>
      <c r="AG52" s="54"/>
      <c r="AH52" s="54"/>
    </row>
    <row r="53" spans="1:39" ht="12.75" customHeight="1">
      <c r="P53" s="55"/>
      <c r="Q53" s="55"/>
      <c r="R53" s="55"/>
      <c r="S53" s="55"/>
      <c r="T53" s="55"/>
      <c r="U53" s="55"/>
      <c r="V53" s="55"/>
      <c r="Z53" s="55"/>
      <c r="AA53" s="55"/>
      <c r="AB53" s="55"/>
      <c r="AC53" s="55"/>
      <c r="AD53" s="55"/>
      <c r="AE53" s="55"/>
      <c r="AF53" s="55"/>
      <c r="AG53" s="55"/>
      <c r="AH53" s="55"/>
    </row>
    <row r="54" spans="1:39">
      <c r="P54" s="54"/>
      <c r="Q54" s="54"/>
      <c r="R54" s="54"/>
      <c r="S54" s="54"/>
      <c r="T54" s="54"/>
      <c r="U54" s="54"/>
      <c r="V54" s="54"/>
      <c r="Z54" s="54"/>
      <c r="AA54" s="54"/>
      <c r="AB54" s="54"/>
      <c r="AC54" s="54"/>
      <c r="AD54" s="54"/>
      <c r="AE54" s="54"/>
      <c r="AF54" s="54"/>
      <c r="AG54" s="54"/>
      <c r="AH54" s="54"/>
    </row>
  </sheetData>
  <mergeCells count="162">
    <mergeCell ref="A48:AI48"/>
    <mergeCell ref="A49:AI49"/>
    <mergeCell ref="D45:J45"/>
    <mergeCell ref="N45:T45"/>
    <mergeCell ref="X45:AF45"/>
    <mergeCell ref="A46:C46"/>
    <mergeCell ref="D46:J46"/>
    <mergeCell ref="N46:T46"/>
    <mergeCell ref="X46:AF46"/>
    <mergeCell ref="D47:J47"/>
    <mergeCell ref="N47:T47"/>
    <mergeCell ref="X47:AF47"/>
    <mergeCell ref="C41:AI41"/>
    <mergeCell ref="A42:C42"/>
    <mergeCell ref="D42:J42"/>
    <mergeCell ref="N42:T42"/>
    <mergeCell ref="X42:AF42"/>
    <mergeCell ref="D43:J43"/>
    <mergeCell ref="N43:T43"/>
    <mergeCell ref="X43:AF43"/>
    <mergeCell ref="D44:J44"/>
    <mergeCell ref="N44:T44"/>
    <mergeCell ref="X44:AF44"/>
    <mergeCell ref="B39:C39"/>
    <mergeCell ref="D39:G39"/>
    <mergeCell ref="H39:K39"/>
    <mergeCell ref="L39:Q39"/>
    <mergeCell ref="R39:U39"/>
    <mergeCell ref="V39:Y39"/>
    <mergeCell ref="Z39:AE39"/>
    <mergeCell ref="AF39:AK39"/>
    <mergeCell ref="C40:AI40"/>
    <mergeCell ref="B37:C37"/>
    <mergeCell ref="D37:G37"/>
    <mergeCell ref="H37:K37"/>
    <mergeCell ref="L37:Q37"/>
    <mergeCell ref="R37:U37"/>
    <mergeCell ref="V37:Y37"/>
    <mergeCell ref="Z37:AE37"/>
    <mergeCell ref="AF37:AK37"/>
    <mergeCell ref="R38:U38"/>
    <mergeCell ref="V38:Y38"/>
    <mergeCell ref="Z38:AE38"/>
    <mergeCell ref="AF38:AK38"/>
    <mergeCell ref="B38:C38"/>
    <mergeCell ref="D38:G38"/>
    <mergeCell ref="H38:K38"/>
    <mergeCell ref="L38:Q38"/>
    <mergeCell ref="R35:U35"/>
    <mergeCell ref="V35:Y35"/>
    <mergeCell ref="Z35:AE35"/>
    <mergeCell ref="AF35:AK35"/>
    <mergeCell ref="B35:C35"/>
    <mergeCell ref="D35:G35"/>
    <mergeCell ref="H35:K35"/>
    <mergeCell ref="L35:Q35"/>
    <mergeCell ref="R36:U36"/>
    <mergeCell ref="V36:Y36"/>
    <mergeCell ref="Z36:AE36"/>
    <mergeCell ref="AF36:AK36"/>
    <mergeCell ref="B36:C36"/>
    <mergeCell ref="D36:G36"/>
    <mergeCell ref="H36:K36"/>
    <mergeCell ref="L36:Q36"/>
    <mergeCell ref="A32:V32"/>
    <mergeCell ref="H33:Q33"/>
    <mergeCell ref="R33:Y33"/>
    <mergeCell ref="A33:A34"/>
    <mergeCell ref="B33:C34"/>
    <mergeCell ref="D33:G34"/>
    <mergeCell ref="Z33:AE34"/>
    <mergeCell ref="AF33:AK34"/>
    <mergeCell ref="H34:K34"/>
    <mergeCell ref="L34:Q34"/>
    <mergeCell ref="R34:U34"/>
    <mergeCell ref="V34:Y34"/>
    <mergeCell ref="A29:A31"/>
    <mergeCell ref="B29:D31"/>
    <mergeCell ref="E29:I31"/>
    <mergeCell ref="J29:O31"/>
    <mergeCell ref="P29:S31"/>
    <mergeCell ref="T29:V31"/>
    <mergeCell ref="AE29:AG31"/>
    <mergeCell ref="W30:Y30"/>
    <mergeCell ref="AH30:AK30"/>
    <mergeCell ref="W31:Y31"/>
    <mergeCell ref="AH31:AK31"/>
    <mergeCell ref="W29:Y29"/>
    <mergeCell ref="AH29:AK29"/>
    <mergeCell ref="Z29:AA31"/>
    <mergeCell ref="AB29:AD31"/>
    <mergeCell ref="A26:A28"/>
    <mergeCell ref="B26:D28"/>
    <mergeCell ref="E26:I28"/>
    <mergeCell ref="J26:O28"/>
    <mergeCell ref="P26:S28"/>
    <mergeCell ref="T26:V28"/>
    <mergeCell ref="AE26:AG28"/>
    <mergeCell ref="W27:Y27"/>
    <mergeCell ref="AH27:AK27"/>
    <mergeCell ref="W28:Y28"/>
    <mergeCell ref="AH28:AK28"/>
    <mergeCell ref="W26:Y26"/>
    <mergeCell ref="AH26:AK26"/>
    <mergeCell ref="Z26:AA28"/>
    <mergeCell ref="AB26:AD28"/>
    <mergeCell ref="AH24:AK24"/>
    <mergeCell ref="W25:Y25"/>
    <mergeCell ref="AH25:AK25"/>
    <mergeCell ref="W23:Y23"/>
    <mergeCell ref="AH23:AK23"/>
    <mergeCell ref="A23:A25"/>
    <mergeCell ref="B23:D25"/>
    <mergeCell ref="E23:I25"/>
    <mergeCell ref="J23:O25"/>
    <mergeCell ref="P23:S25"/>
    <mergeCell ref="J21:O21"/>
    <mergeCell ref="P21:S21"/>
    <mergeCell ref="T21:V21"/>
    <mergeCell ref="W21:Y21"/>
    <mergeCell ref="AE23:AG25"/>
    <mergeCell ref="W24:Y24"/>
    <mergeCell ref="T23:V25"/>
    <mergeCell ref="Z23:AA25"/>
    <mergeCell ref="AB23:AD25"/>
    <mergeCell ref="T15:Y16"/>
    <mergeCell ref="Z15:AD16"/>
    <mergeCell ref="AE15:AK16"/>
    <mergeCell ref="Z21:AA21"/>
    <mergeCell ref="AB21:AD21"/>
    <mergeCell ref="AE21:AG21"/>
    <mergeCell ref="AH21:AK21"/>
    <mergeCell ref="A15:A20"/>
    <mergeCell ref="B15:D20"/>
    <mergeCell ref="E15:I20"/>
    <mergeCell ref="J15:O20"/>
    <mergeCell ref="AH22:AK22"/>
    <mergeCell ref="A9:AI9"/>
    <mergeCell ref="A10:AI10"/>
    <mergeCell ref="A11:AI11"/>
    <mergeCell ref="A12:AI12"/>
    <mergeCell ref="A13:AI13"/>
    <mergeCell ref="AE17:AG20"/>
    <mergeCell ref="AH17:AK20"/>
    <mergeCell ref="U1:AK1"/>
    <mergeCell ref="U2:AK2"/>
    <mergeCell ref="U3:AK3"/>
    <mergeCell ref="Z4:AK4"/>
    <mergeCell ref="A5:AI5"/>
    <mergeCell ref="A6:AI6"/>
    <mergeCell ref="A7:AI7"/>
    <mergeCell ref="P15:S20"/>
    <mergeCell ref="V8:W8"/>
    <mergeCell ref="B8:C8"/>
    <mergeCell ref="F8:J8"/>
    <mergeCell ref="K8:M8"/>
    <mergeCell ref="P8:U8"/>
    <mergeCell ref="AB17:AD20"/>
    <mergeCell ref="T17:V20"/>
    <mergeCell ref="W17:Y20"/>
    <mergeCell ref="Z17:AA20"/>
    <mergeCell ref="A14:AI14"/>
  </mergeCells>
  <phoneticPr fontId="0" type="noConversion"/>
  <pageMargins left="0.39374999999999999" right="0.19652800000000001" top="0.59027799999999997" bottom="0.78749999999999998" header="0.51180599999999998" footer="0.19652800000000001"/>
  <pageSetup paperSize="9" fitToWidth="0" fitToHeight="3" orientation="landscape"/>
  <headerFooter>
    <oddFooter>&amp;C&amp;A стр.&amp;P из &amp;N</oddFooter>
  </headerFooter>
</worksheet>
</file>

<file path=xl/worksheets/sheet19.xml><?xml version="1.0" encoding="utf-8"?>
<worksheet xmlns="http://schemas.openxmlformats.org/spreadsheetml/2006/main" xmlns:r="http://schemas.openxmlformats.org/officeDocument/2006/relationships">
  <dimension ref="A1:AI41"/>
  <sheetViews>
    <sheetView topLeftCell="A28" workbookViewId="0">
      <selection activeCell="Q27" sqref="Q27:Y27"/>
    </sheetView>
  </sheetViews>
  <sheetFormatPr defaultRowHeight="12.75"/>
  <cols>
    <col min="1" max="1" width="5" customWidth="1"/>
    <col min="2" max="2" width="0.5703125" customWidth="1"/>
    <col min="3" max="3" width="7.5703125" customWidth="1"/>
    <col min="4" max="4" width="5.42578125" customWidth="1"/>
    <col min="5" max="5" width="3.5703125" customWidth="1"/>
    <col min="6" max="6" width="5" customWidth="1"/>
    <col min="7" max="7" width="3.28515625" customWidth="1"/>
    <col min="8" max="8" width="1.5703125" customWidth="1"/>
    <col min="9" max="10" width="3.28515625" customWidth="1"/>
    <col min="11" max="11" width="1.5703125" customWidth="1"/>
    <col min="12" max="12" width="2.42578125" customWidth="1"/>
    <col min="13" max="13" width="7.5703125" customWidth="1"/>
    <col min="14" max="14" width="6" customWidth="1"/>
    <col min="15" max="15" width="1.85546875" customWidth="1"/>
    <col min="16" max="16" width="4.7109375" customWidth="1"/>
    <col min="17" max="17" width="2" customWidth="1"/>
    <col min="18" max="18" width="4.42578125" customWidth="1"/>
    <col min="19" max="19" width="5.28515625" customWidth="1"/>
    <col min="20" max="20" width="6.85546875" customWidth="1"/>
    <col min="21" max="21" width="2.140625" customWidth="1"/>
    <col min="22" max="22" width="4.28515625" customWidth="1"/>
    <col min="23" max="23" width="5.7109375" customWidth="1"/>
    <col min="24" max="24" width="3.5703125" customWidth="1"/>
    <col min="25" max="25" width="2.5703125" customWidth="1"/>
    <col min="26" max="26" width="4.28515625" customWidth="1"/>
    <col min="27" max="27" width="2.28515625" customWidth="1"/>
    <col min="28" max="28" width="3.85546875" customWidth="1"/>
    <col min="29" max="29" width="1" customWidth="1"/>
    <col min="30" max="30" width="1.28515625" customWidth="1"/>
    <col min="31" max="31" width="1.140625" customWidth="1"/>
    <col min="32" max="32" width="3.28515625" customWidth="1"/>
    <col min="33" max="33" width="2.140625" customWidth="1"/>
    <col min="34" max="34" width="8" customWidth="1"/>
    <col min="35" max="35" width="5.7109375" customWidth="1"/>
  </cols>
  <sheetData>
    <row r="1" spans="1:35" s="52" customFormat="1" ht="16.5" customHeight="1">
      <c r="A1" s="62"/>
      <c r="B1" s="60" t="str">
        <f ca="1">'Исходник '!B3</f>
        <v>ООО ИК «ТМ-Электро»</v>
      </c>
      <c r="C1" s="60"/>
      <c r="O1" s="60"/>
      <c r="R1" s="271"/>
      <c r="S1" s="60" t="s">
        <v>966</v>
      </c>
      <c r="V1" s="614">
        <f ca="1">'Исходник '!B19</f>
        <v>0</v>
      </c>
      <c r="W1" s="562"/>
      <c r="X1" s="562"/>
      <c r="Y1" s="562"/>
      <c r="Z1" s="562"/>
      <c r="AA1" s="562"/>
      <c r="AB1" s="562"/>
      <c r="AC1" s="562"/>
      <c r="AD1" s="562"/>
      <c r="AE1" s="562"/>
      <c r="AF1" s="562"/>
      <c r="AG1" s="562"/>
      <c r="AH1" s="562"/>
      <c r="AI1" s="562"/>
    </row>
    <row r="2" spans="1:35" s="52" customFormat="1" ht="15.75" customHeight="1">
      <c r="A2" s="62"/>
      <c r="B2" s="509" t="s">
        <v>1106</v>
      </c>
      <c r="C2" s="526"/>
      <c r="D2" s="526"/>
      <c r="E2" s="526"/>
      <c r="F2" s="526"/>
      <c r="G2" s="274"/>
      <c r="H2" s="274"/>
      <c r="I2" s="33"/>
      <c r="J2" s="33"/>
      <c r="K2" s="33"/>
      <c r="L2" s="33"/>
      <c r="M2" s="33"/>
      <c r="N2" s="33"/>
      <c r="O2" s="240"/>
      <c r="Q2" s="33"/>
      <c r="R2" s="97"/>
      <c r="S2" s="240" t="s">
        <v>968</v>
      </c>
      <c r="V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W2" s="614"/>
      <c r="X2" s="614"/>
      <c r="Y2" s="614"/>
      <c r="Z2" s="614"/>
      <c r="AA2" s="614"/>
      <c r="AB2" s="614"/>
      <c r="AC2" s="614"/>
      <c r="AD2" s="614"/>
      <c r="AE2" s="614"/>
      <c r="AF2" s="614"/>
      <c r="AG2" s="614"/>
      <c r="AH2" s="562"/>
      <c r="AI2" s="562"/>
    </row>
    <row r="3" spans="1:35" s="52" customFormat="1" ht="15" customHeight="1">
      <c r="A3" s="62"/>
      <c r="B3" s="97" t="str">
        <f ca="1">CONCATENATE('Исходник '!A5," ",'Исходник '!B5)</f>
        <v>Свидетельство о регистрации № 7915</v>
      </c>
      <c r="C3" s="33"/>
      <c r="D3" s="33"/>
      <c r="E3" s="33"/>
      <c r="F3" s="33"/>
      <c r="G3" s="33"/>
      <c r="H3" s="33"/>
      <c r="I3" s="33"/>
      <c r="J3" s="33"/>
      <c r="K3" s="33"/>
      <c r="L3" s="33"/>
      <c r="M3" s="33"/>
      <c r="N3" s="33"/>
      <c r="O3" s="240"/>
      <c r="Q3" s="97"/>
      <c r="S3" s="240" t="s">
        <v>971</v>
      </c>
      <c r="V3" s="614">
        <f ca="1">'Исходник '!B21</f>
        <v>0</v>
      </c>
      <c r="W3" s="562"/>
      <c r="X3" s="562"/>
      <c r="Y3" s="562"/>
      <c r="Z3" s="562"/>
      <c r="AA3" s="562"/>
      <c r="AB3" s="562"/>
      <c r="AC3" s="562"/>
      <c r="AD3" s="562"/>
      <c r="AE3" s="562"/>
      <c r="AF3" s="562"/>
      <c r="AG3" s="562"/>
      <c r="AH3" s="562"/>
      <c r="AI3" s="562"/>
    </row>
    <row r="4" spans="1:35" s="52" customFormat="1" ht="15" customHeight="1">
      <c r="A4" s="62"/>
      <c r="B4" s="97" t="str">
        <f ca="1">CONCATENATE('Исходник '!A7," ",'Исходник '!B7)</f>
        <v xml:space="preserve">Действительно до «25» ноября 2022 г. </v>
      </c>
      <c r="C4" s="33"/>
      <c r="D4" s="33"/>
      <c r="E4" s="33"/>
      <c r="F4" s="33"/>
      <c r="G4" s="33"/>
      <c r="H4" s="33"/>
      <c r="I4" s="33"/>
      <c r="J4" s="33"/>
      <c r="K4" s="33"/>
      <c r="L4" s="33"/>
      <c r="M4" s="33"/>
      <c r="N4" s="33"/>
      <c r="O4" s="240"/>
      <c r="S4" s="240" t="s">
        <v>824</v>
      </c>
      <c r="X4" s="240"/>
      <c r="AA4" s="614" t="str">
        <f ca="1">'Исходник '!B34</f>
        <v>30 июня 2020г.</v>
      </c>
      <c r="AB4" s="562"/>
      <c r="AC4" s="562"/>
      <c r="AD4" s="562"/>
      <c r="AE4" s="562"/>
      <c r="AF4" s="562"/>
      <c r="AG4" s="562"/>
      <c r="AH4" s="562"/>
      <c r="AI4" s="562"/>
    </row>
    <row r="5" spans="1:35" s="52" customFormat="1" ht="12" customHeight="1">
      <c r="A5" s="62"/>
    </row>
    <row r="6" spans="1:35" s="52" customFormat="1" ht="15.75">
      <c r="A6" s="521" t="str">
        <f ca="1">CONCATENATE('Исходник '!A16," ",'Исходник '!F15)</f>
        <v>Протокол  №503-10</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row>
    <row r="7" spans="1:35" s="52" customFormat="1">
      <c r="A7" s="619" t="s">
        <v>825</v>
      </c>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row>
    <row r="8" spans="1:35" s="52" customFormat="1" ht="6.75" customHeight="1">
      <c r="A8" s="619"/>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row>
    <row r="9" spans="1:35" s="52" customFormat="1" ht="15.75">
      <c r="A9" s="521" t="s">
        <v>995</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row>
    <row r="10" spans="1:35" s="52" customFormat="1">
      <c r="A10" s="72"/>
      <c r="B10" s="72"/>
      <c r="C10" s="72"/>
      <c r="D10" s="72"/>
      <c r="E10" s="72"/>
      <c r="F10" s="272"/>
      <c r="H10" s="72"/>
      <c r="I10" s="273"/>
      <c r="J10" s="272"/>
      <c r="K10" s="273" t="s">
        <v>1301</v>
      </c>
      <c r="L10" s="266">
        <f ca="1">'Исходник '!B36</f>
        <v>23</v>
      </c>
      <c r="M10" s="72" t="s">
        <v>826</v>
      </c>
      <c r="O10" s="72" t="s">
        <v>827</v>
      </c>
      <c r="Q10" s="272"/>
      <c r="R10" s="267"/>
      <c r="S10" s="72"/>
      <c r="T10" s="266">
        <f ca="1">'Исходник '!B37</f>
        <v>58</v>
      </c>
      <c r="U10" s="267" t="s">
        <v>1000</v>
      </c>
      <c r="W10" s="72" t="s">
        <v>1303</v>
      </c>
      <c r="Y10" s="272"/>
      <c r="Z10" s="72"/>
      <c r="AB10" s="266">
        <f ca="1">'Исходник '!B38</f>
        <v>741</v>
      </c>
      <c r="AC10" s="72"/>
      <c r="AD10" s="72" t="s">
        <v>1002</v>
      </c>
    </row>
    <row r="11" spans="1:35" s="52" customFormat="1" ht="15.75">
      <c r="A11" s="521" t="s">
        <v>828</v>
      </c>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row>
    <row r="12" spans="1:35" s="52" customFormat="1" ht="15.75">
      <c r="A12" s="842" t="str">
        <f ca="1">'Исходник '!B23</f>
        <v>приёмо-сдаточные</v>
      </c>
      <c r="B12" s="842"/>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c r="AH12" s="842"/>
      <c r="AI12" s="842"/>
    </row>
    <row r="13" spans="1:35" s="52" customFormat="1">
      <c r="A13" s="716" t="s">
        <v>1305</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c r="AI13" s="716"/>
    </row>
    <row r="14" spans="1:35" s="52" customFormat="1" ht="15.75" customHeight="1">
      <c r="A14" s="606" t="s">
        <v>829</v>
      </c>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row>
    <row r="15" spans="1:35" s="52" customFormat="1" ht="15.75" customHeight="1">
      <c r="A15" s="521"/>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row>
    <row r="16" spans="1:35" ht="15.75" customHeight="1">
      <c r="A16" s="510" t="s">
        <v>1307</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row>
    <row r="17" spans="1:35" ht="84" customHeight="1">
      <c r="A17" s="622" t="s">
        <v>1017</v>
      </c>
      <c r="B17" s="622"/>
      <c r="C17" s="622" t="s">
        <v>830</v>
      </c>
      <c r="D17" s="622"/>
      <c r="E17" s="622"/>
      <c r="F17" s="622"/>
      <c r="G17" s="622"/>
      <c r="H17" s="622" t="s">
        <v>831</v>
      </c>
      <c r="I17" s="622"/>
      <c r="J17" s="622"/>
      <c r="K17" s="622" t="s">
        <v>832</v>
      </c>
      <c r="L17" s="622"/>
      <c r="M17" s="622"/>
      <c r="N17" s="622"/>
      <c r="O17" s="622" t="s">
        <v>833</v>
      </c>
      <c r="P17" s="622"/>
      <c r="Q17" s="622"/>
      <c r="R17" s="871"/>
      <c r="S17" s="622" t="s">
        <v>834</v>
      </c>
      <c r="T17" s="789"/>
      <c r="U17" s="622" t="s">
        <v>835</v>
      </c>
      <c r="V17" s="622"/>
      <c r="W17" s="622"/>
      <c r="X17" s="622" t="s">
        <v>836</v>
      </c>
      <c r="Y17" s="871"/>
      <c r="Z17" s="871"/>
      <c r="AA17" s="871"/>
      <c r="AB17" s="871"/>
      <c r="AC17" s="872"/>
      <c r="AD17" s="872"/>
      <c r="AE17" s="872"/>
      <c r="AF17" s="622" t="s">
        <v>1156</v>
      </c>
      <c r="AG17" s="789"/>
      <c r="AH17" s="789"/>
      <c r="AI17" s="789"/>
    </row>
    <row r="18" spans="1:35" s="16" customFormat="1" ht="18" customHeight="1">
      <c r="A18" s="803">
        <v>1</v>
      </c>
      <c r="B18" s="803"/>
      <c r="C18" s="803">
        <v>2</v>
      </c>
      <c r="D18" s="803"/>
      <c r="E18" s="803"/>
      <c r="F18" s="803"/>
      <c r="G18" s="803"/>
      <c r="H18" s="803">
        <v>3</v>
      </c>
      <c r="I18" s="803"/>
      <c r="J18" s="803"/>
      <c r="K18" s="803">
        <v>4</v>
      </c>
      <c r="L18" s="803"/>
      <c r="M18" s="803"/>
      <c r="N18" s="803"/>
      <c r="O18" s="803">
        <v>5</v>
      </c>
      <c r="P18" s="803"/>
      <c r="Q18" s="803"/>
      <c r="R18" s="803"/>
      <c r="S18" s="803">
        <v>6</v>
      </c>
      <c r="T18" s="873"/>
      <c r="U18" s="803">
        <v>7</v>
      </c>
      <c r="V18" s="803"/>
      <c r="W18" s="803"/>
      <c r="X18" s="803">
        <v>8</v>
      </c>
      <c r="Y18" s="803"/>
      <c r="Z18" s="803"/>
      <c r="AA18" s="803"/>
      <c r="AB18" s="803"/>
      <c r="AC18" s="803"/>
      <c r="AD18" s="803"/>
      <c r="AE18" s="803"/>
      <c r="AF18" s="803">
        <v>9</v>
      </c>
      <c r="AG18" s="803"/>
      <c r="AH18" s="803"/>
      <c r="AI18" s="803"/>
    </row>
    <row r="19" spans="1:35" ht="18" customHeight="1">
      <c r="A19" s="622"/>
      <c r="B19" s="622"/>
      <c r="C19" s="622"/>
      <c r="D19" s="622"/>
      <c r="E19" s="622"/>
      <c r="F19" s="622"/>
      <c r="G19" s="622"/>
      <c r="H19" s="622"/>
      <c r="I19" s="622"/>
      <c r="J19" s="622"/>
      <c r="K19" s="622"/>
      <c r="L19" s="622"/>
      <c r="M19" s="622"/>
      <c r="N19" s="622"/>
      <c r="O19" s="622"/>
      <c r="P19" s="622"/>
      <c r="Q19" s="622"/>
      <c r="R19" s="622"/>
      <c r="S19" s="622"/>
      <c r="T19" s="789"/>
      <c r="U19" s="622"/>
      <c r="V19" s="789"/>
      <c r="W19" s="789"/>
      <c r="X19" s="622"/>
      <c r="Y19" s="622"/>
      <c r="Z19" s="622"/>
      <c r="AA19" s="622"/>
      <c r="AB19" s="622"/>
      <c r="AC19" s="622"/>
      <c r="AD19" s="622"/>
      <c r="AE19" s="622"/>
      <c r="AF19" s="622"/>
      <c r="AG19" s="622"/>
      <c r="AH19" s="622"/>
      <c r="AI19" s="622"/>
    </row>
    <row r="20" spans="1:35" ht="18" customHeight="1">
      <c r="A20" s="622"/>
      <c r="B20" s="622"/>
      <c r="C20" s="622"/>
      <c r="D20" s="622"/>
      <c r="E20" s="622"/>
      <c r="F20" s="622"/>
      <c r="G20" s="622"/>
      <c r="H20" s="622"/>
      <c r="I20" s="622"/>
      <c r="J20" s="622"/>
      <c r="K20" s="622"/>
      <c r="L20" s="622"/>
      <c r="M20" s="622"/>
      <c r="N20" s="622"/>
      <c r="O20" s="622"/>
      <c r="P20" s="622"/>
      <c r="Q20" s="622"/>
      <c r="R20" s="622"/>
      <c r="S20" s="622"/>
      <c r="T20" s="789"/>
      <c r="U20" s="622"/>
      <c r="V20" s="789"/>
      <c r="W20" s="789"/>
      <c r="X20" s="622"/>
      <c r="Y20" s="622"/>
      <c r="Z20" s="622"/>
      <c r="AA20" s="622"/>
      <c r="AB20" s="622"/>
      <c r="AC20" s="622"/>
      <c r="AD20" s="622"/>
      <c r="AE20" s="622"/>
      <c r="AF20" s="622"/>
      <c r="AG20" s="622"/>
      <c r="AH20" s="622"/>
      <c r="AI20" s="622"/>
    </row>
    <row r="21" spans="1:35" ht="18" customHeight="1">
      <c r="A21" s="622"/>
      <c r="B21" s="622"/>
      <c r="C21" s="622"/>
      <c r="D21" s="622"/>
      <c r="E21" s="622"/>
      <c r="F21" s="622"/>
      <c r="G21" s="622"/>
      <c r="H21" s="622"/>
      <c r="I21" s="622"/>
      <c r="J21" s="622"/>
      <c r="K21" s="622"/>
      <c r="L21" s="622"/>
      <c r="M21" s="622"/>
      <c r="N21" s="622"/>
      <c r="O21" s="622"/>
      <c r="P21" s="622"/>
      <c r="Q21" s="622"/>
      <c r="R21" s="622"/>
      <c r="S21" s="622"/>
      <c r="T21" s="789"/>
      <c r="U21" s="622"/>
      <c r="V21" s="789"/>
      <c r="W21" s="789"/>
      <c r="X21" s="622"/>
      <c r="Y21" s="622"/>
      <c r="Z21" s="622"/>
      <c r="AA21" s="622"/>
      <c r="AB21" s="622"/>
      <c r="AC21" s="622"/>
      <c r="AD21" s="622"/>
      <c r="AE21" s="622"/>
      <c r="AF21" s="622"/>
      <c r="AG21" s="622"/>
      <c r="AH21" s="622"/>
      <c r="AI21" s="622"/>
    </row>
    <row r="22" spans="1:35" ht="18" customHeight="1">
      <c r="A22" s="622"/>
      <c r="B22" s="622"/>
      <c r="C22" s="622"/>
      <c r="D22" s="622"/>
      <c r="E22" s="622"/>
      <c r="F22" s="622"/>
      <c r="G22" s="622"/>
      <c r="H22" s="622"/>
      <c r="I22" s="622"/>
      <c r="J22" s="622"/>
      <c r="K22" s="622"/>
      <c r="L22" s="622"/>
      <c r="M22" s="622"/>
      <c r="N22" s="622"/>
      <c r="O22" s="622"/>
      <c r="P22" s="622"/>
      <c r="Q22" s="622"/>
      <c r="R22" s="622"/>
      <c r="S22" s="622"/>
      <c r="T22" s="789"/>
      <c r="U22" s="622"/>
      <c r="V22" s="789"/>
      <c r="W22" s="789"/>
      <c r="X22" s="622"/>
      <c r="Y22" s="622"/>
      <c r="Z22" s="622"/>
      <c r="AA22" s="622"/>
      <c r="AB22" s="622"/>
      <c r="AC22" s="622"/>
      <c r="AD22" s="622"/>
      <c r="AE22" s="622"/>
      <c r="AF22" s="622"/>
      <c r="AG22" s="622"/>
      <c r="AH22" s="622"/>
      <c r="AI22" s="622"/>
    </row>
    <row r="23" spans="1:35" ht="18" customHeight="1">
      <c r="A23" s="622"/>
      <c r="B23" s="622"/>
      <c r="C23" s="622"/>
      <c r="D23" s="622"/>
      <c r="E23" s="622"/>
      <c r="F23" s="622"/>
      <c r="G23" s="622"/>
      <c r="H23" s="622"/>
      <c r="I23" s="622"/>
      <c r="J23" s="622"/>
      <c r="K23" s="622"/>
      <c r="L23" s="622"/>
      <c r="M23" s="622"/>
      <c r="N23" s="622"/>
      <c r="O23" s="622"/>
      <c r="P23" s="622"/>
      <c r="Q23" s="622"/>
      <c r="R23" s="622"/>
      <c r="S23" s="622"/>
      <c r="T23" s="789"/>
      <c r="U23" s="622"/>
      <c r="V23" s="789"/>
      <c r="W23" s="789"/>
      <c r="X23" s="622"/>
      <c r="Y23" s="622"/>
      <c r="Z23" s="622"/>
      <c r="AA23" s="622"/>
      <c r="AB23" s="622"/>
      <c r="AC23" s="622"/>
      <c r="AD23" s="622"/>
      <c r="AE23" s="622"/>
      <c r="AF23" s="622"/>
      <c r="AG23" s="622"/>
      <c r="AH23" s="622"/>
      <c r="AI23" s="622"/>
    </row>
    <row r="24" spans="1:35" ht="18" customHeight="1">
      <c r="A24" s="622"/>
      <c r="B24" s="622"/>
      <c r="C24" s="622"/>
      <c r="D24" s="622"/>
      <c r="E24" s="622"/>
      <c r="F24" s="622"/>
      <c r="G24" s="622"/>
      <c r="H24" s="622"/>
      <c r="I24" s="622"/>
      <c r="J24" s="622"/>
      <c r="K24" s="622"/>
      <c r="L24" s="622"/>
      <c r="M24" s="622"/>
      <c r="N24" s="622"/>
      <c r="O24" s="622"/>
      <c r="P24" s="622"/>
      <c r="Q24" s="622"/>
      <c r="R24" s="622"/>
      <c r="S24" s="622"/>
      <c r="T24" s="789"/>
      <c r="U24" s="622"/>
      <c r="V24" s="789"/>
      <c r="W24" s="789"/>
      <c r="X24" s="622"/>
      <c r="Y24" s="622"/>
      <c r="Z24" s="622"/>
      <c r="AA24" s="622"/>
      <c r="AB24" s="622"/>
      <c r="AC24" s="622"/>
      <c r="AD24" s="622"/>
      <c r="AE24" s="622"/>
      <c r="AF24" s="622"/>
      <c r="AG24" s="622"/>
      <c r="AH24" s="622"/>
      <c r="AI24" s="622"/>
    </row>
    <row r="25" spans="1:35" ht="18" customHeight="1">
      <c r="A25" s="622"/>
      <c r="B25" s="622"/>
      <c r="C25" s="622"/>
      <c r="D25" s="622"/>
      <c r="E25" s="622"/>
      <c r="F25" s="622"/>
      <c r="G25" s="622"/>
      <c r="H25" s="622"/>
      <c r="I25" s="622"/>
      <c r="J25" s="622"/>
      <c r="K25" s="622"/>
      <c r="L25" s="622"/>
      <c r="M25" s="622"/>
      <c r="N25" s="622"/>
      <c r="O25" s="622"/>
      <c r="P25" s="622"/>
      <c r="Q25" s="622"/>
      <c r="R25" s="622"/>
      <c r="S25" s="622"/>
      <c r="T25" s="789"/>
      <c r="U25" s="622"/>
      <c r="V25" s="789"/>
      <c r="W25" s="789"/>
      <c r="X25" s="622"/>
      <c r="Y25" s="622"/>
      <c r="Z25" s="622"/>
      <c r="AA25" s="622"/>
      <c r="AB25" s="622"/>
      <c r="AC25" s="622"/>
      <c r="AD25" s="622"/>
      <c r="AE25" s="622"/>
      <c r="AF25" s="622"/>
      <c r="AG25" s="622"/>
      <c r="AH25" s="622"/>
      <c r="AI25" s="622"/>
    </row>
    <row r="26" spans="1:35" ht="21" customHeight="1">
      <c r="A26" s="702" t="s">
        <v>837</v>
      </c>
      <c r="B26" s="702"/>
      <c r="C26" s="702"/>
      <c r="D26" s="702"/>
      <c r="E26" s="702"/>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662"/>
      <c r="AE26" s="662"/>
      <c r="AF26" s="662"/>
      <c r="AG26" s="662"/>
      <c r="AH26" s="662"/>
      <c r="AI26" s="662"/>
    </row>
    <row r="27" spans="1:35" ht="27" customHeight="1">
      <c r="A27" s="457" t="s">
        <v>1017</v>
      </c>
      <c r="B27" s="491"/>
      <c r="C27" s="457" t="s">
        <v>1018</v>
      </c>
      <c r="D27" s="681"/>
      <c r="E27" s="458"/>
      <c r="F27" s="683" t="s">
        <v>1019</v>
      </c>
      <c r="G27" s="789"/>
      <c r="H27" s="789"/>
      <c r="I27" s="789"/>
      <c r="J27" s="683" t="s">
        <v>1021</v>
      </c>
      <c r="K27" s="683"/>
      <c r="L27" s="683"/>
      <c r="M27" s="683"/>
      <c r="N27" s="683"/>
      <c r="O27" s="683"/>
      <c r="P27" s="683"/>
      <c r="Q27" s="461" t="s">
        <v>1022</v>
      </c>
      <c r="R27" s="463"/>
      <c r="S27" s="463"/>
      <c r="T27" s="463"/>
      <c r="U27" s="463"/>
      <c r="V27" s="463"/>
      <c r="W27" s="463"/>
      <c r="X27" s="463"/>
      <c r="Y27" s="462"/>
      <c r="Z27" s="683" t="s">
        <v>1023</v>
      </c>
      <c r="AA27" s="683"/>
      <c r="AB27" s="683"/>
      <c r="AC27" s="683"/>
      <c r="AD27" s="683"/>
      <c r="AE27" s="683"/>
      <c r="AF27" s="683"/>
      <c r="AG27" s="457" t="s">
        <v>198</v>
      </c>
      <c r="AH27" s="681"/>
      <c r="AI27" s="458"/>
    </row>
    <row r="28" spans="1:35" ht="57.75" customHeight="1">
      <c r="A28" s="488"/>
      <c r="B28" s="489"/>
      <c r="C28" s="459"/>
      <c r="D28" s="682"/>
      <c r="E28" s="460"/>
      <c r="F28" s="789"/>
      <c r="G28" s="789"/>
      <c r="H28" s="789"/>
      <c r="I28" s="789"/>
      <c r="J28" s="683" t="s">
        <v>1025</v>
      </c>
      <c r="K28" s="683"/>
      <c r="L28" s="683"/>
      <c r="M28" s="683"/>
      <c r="N28" s="683" t="s">
        <v>1026</v>
      </c>
      <c r="O28" s="683"/>
      <c r="P28" s="683"/>
      <c r="Q28" s="683" t="s">
        <v>1027</v>
      </c>
      <c r="R28" s="683"/>
      <c r="S28" s="683"/>
      <c r="T28" s="683"/>
      <c r="U28" s="683"/>
      <c r="V28" s="683" t="s">
        <v>1028</v>
      </c>
      <c r="W28" s="683"/>
      <c r="X28" s="683"/>
      <c r="Y28" s="683"/>
      <c r="Z28" s="683"/>
      <c r="AA28" s="683"/>
      <c r="AB28" s="683"/>
      <c r="AC28" s="683"/>
      <c r="AD28" s="683"/>
      <c r="AE28" s="683"/>
      <c r="AF28" s="683"/>
      <c r="AG28" s="459"/>
      <c r="AH28" s="682"/>
      <c r="AI28" s="460"/>
    </row>
    <row r="29" spans="1:35" ht="39.950000000000003" customHeight="1">
      <c r="A29" s="683">
        <v>1</v>
      </c>
      <c r="B29" s="789"/>
      <c r="C29" s="461" t="str">
        <f ca="1">'Исходник '!B61</f>
        <v>ИВТМ-7</v>
      </c>
      <c r="D29" s="463"/>
      <c r="E29" s="462"/>
      <c r="F29" s="683">
        <f ca="1">'Исходник '!C61</f>
        <v>20084</v>
      </c>
      <c r="G29" s="789"/>
      <c r="H29" s="789"/>
      <c r="I29" s="789"/>
      <c r="J29" s="683" t="str">
        <f ca="1">'Исходник '!F61</f>
        <v>0-99 %
-20 +60 0С</v>
      </c>
      <c r="K29" s="683"/>
      <c r="L29" s="683"/>
      <c r="M29" s="683"/>
      <c r="N29" s="683" t="str">
        <f ca="1">'Исходник '!H61</f>
        <v>± 2%
± 0,2 0С</v>
      </c>
      <c r="O29" s="683"/>
      <c r="P29" s="683"/>
      <c r="Q29" s="771">
        <f ca="1">'Исходник '!J61</f>
        <v>43885</v>
      </c>
      <c r="R29" s="771"/>
      <c r="S29" s="771"/>
      <c r="T29" s="771"/>
      <c r="U29" s="771"/>
      <c r="V29" s="492">
        <f ca="1">'Исходник '!L61</f>
        <v>44251</v>
      </c>
      <c r="W29" s="746"/>
      <c r="X29" s="746"/>
      <c r="Y29" s="468"/>
      <c r="Z29" s="461" t="str">
        <f ca="1">'Исходник '!N61</f>
        <v>№78</v>
      </c>
      <c r="AA29" s="463"/>
      <c r="AB29" s="463"/>
      <c r="AC29" s="463"/>
      <c r="AD29" s="463"/>
      <c r="AE29" s="463"/>
      <c r="AF29" s="462"/>
      <c r="AG29" s="461" t="str">
        <f ca="1">'Исходник '!P61</f>
        <v>ООО НПК "АВИАПРИБОР"</v>
      </c>
      <c r="AH29" s="463"/>
      <c r="AI29" s="462"/>
    </row>
    <row r="30" spans="1:35" ht="39.950000000000003" customHeight="1">
      <c r="A30" s="683">
        <v>2</v>
      </c>
      <c r="B30" s="789"/>
      <c r="C30" s="461" t="str">
        <f ca="1">'Исходник '!B62</f>
        <v>Барометр М 67</v>
      </c>
      <c r="D30" s="463"/>
      <c r="E30" s="462"/>
      <c r="F30" s="683">
        <f ca="1">'Исходник '!C62</f>
        <v>74</v>
      </c>
      <c r="G30" s="789"/>
      <c r="H30" s="789"/>
      <c r="I30" s="789"/>
      <c r="J30" s="683" t="str">
        <f ca="1">'Исходник '!F62</f>
        <v>610-790
 мм.рт.ст</v>
      </c>
      <c r="K30" s="683"/>
      <c r="L30" s="683"/>
      <c r="M30" s="683"/>
      <c r="N30" s="683" t="str">
        <f ca="1">'Исходник '!H62</f>
        <v>± 0,8 мм.рт.ст.</v>
      </c>
      <c r="O30" s="683"/>
      <c r="P30" s="683"/>
      <c r="Q30" s="771">
        <f ca="1">'Исходник '!J62</f>
        <v>43885</v>
      </c>
      <c r="R30" s="771"/>
      <c r="S30" s="771"/>
      <c r="T30" s="771"/>
      <c r="U30" s="771"/>
      <c r="V30" s="492">
        <f ca="1">'Исходник '!L62</f>
        <v>44251</v>
      </c>
      <c r="W30" s="746"/>
      <c r="X30" s="746"/>
      <c r="Y30" s="468"/>
      <c r="Z30" s="461" t="str">
        <f ca="1">'Исходник '!N62</f>
        <v>№77</v>
      </c>
      <c r="AA30" s="463"/>
      <c r="AB30" s="463"/>
      <c r="AC30" s="463"/>
      <c r="AD30" s="463"/>
      <c r="AE30" s="463"/>
      <c r="AF30" s="462"/>
      <c r="AG30" s="461" t="str">
        <f ca="1">'Исходник '!P62</f>
        <v>ООО НПК "АВИАПРИБОР"</v>
      </c>
      <c r="AH30" s="463"/>
      <c r="AI30" s="462"/>
    </row>
    <row r="31" spans="1:35" ht="50.25" customHeight="1">
      <c r="A31" s="683">
        <v>3</v>
      </c>
      <c r="B31" s="789"/>
      <c r="C31" s="461" t="str">
        <f ca="1">'Исходник '!B65</f>
        <v>Тепловизор
"TESTO 875-1"</v>
      </c>
      <c r="D31" s="463"/>
      <c r="E31" s="462"/>
      <c r="F31" s="683" t="str">
        <f ca="1">'Исходник '!C65</f>
        <v>05608751</v>
      </c>
      <c r="G31" s="789"/>
      <c r="H31" s="789"/>
      <c r="I31" s="789"/>
      <c r="J31" s="683" t="str">
        <f ca="1">'Исходник '!F65</f>
        <v>В соответствии с  руководством по эксплуатации</v>
      </c>
      <c r="K31" s="683"/>
      <c r="L31" s="683"/>
      <c r="M31" s="683"/>
      <c r="N31" s="683" t="str">
        <f ca="1">'Исходник '!H65</f>
        <v xml:space="preserve"> - </v>
      </c>
      <c r="O31" s="683"/>
      <c r="P31" s="683"/>
      <c r="Q31" s="771">
        <f ca="1">'Исходник '!J65</f>
        <v>43885</v>
      </c>
      <c r="R31" s="771"/>
      <c r="S31" s="771"/>
      <c r="T31" s="771"/>
      <c r="U31" s="771"/>
      <c r="V31" s="492">
        <f ca="1">'Исходник '!L65</f>
        <v>44251</v>
      </c>
      <c r="W31" s="746"/>
      <c r="X31" s="746"/>
      <c r="Y31" s="468"/>
      <c r="Z31" s="461" t="str">
        <f ca="1">'Исходник '!N65</f>
        <v>№82</v>
      </c>
      <c r="AA31" s="463"/>
      <c r="AB31" s="463"/>
      <c r="AC31" s="463"/>
      <c r="AD31" s="463"/>
      <c r="AE31" s="463"/>
      <c r="AF31" s="462"/>
      <c r="AG31" s="466" t="str">
        <f ca="1">'Исходник '!P65</f>
        <v>ООО НПК "АВИАПРИБОР"</v>
      </c>
      <c r="AH31" s="779"/>
      <c r="AI31" s="467"/>
    </row>
    <row r="32" spans="1:35" ht="15.75" customHeight="1">
      <c r="A32" s="874" t="s">
        <v>725</v>
      </c>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row>
    <row r="33" spans="1:35" s="58" customFormat="1" ht="33" customHeight="1">
      <c r="A33" s="785" t="s">
        <v>838</v>
      </c>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470"/>
      <c r="AE33" s="470"/>
      <c r="AF33" s="470"/>
      <c r="AG33" s="470"/>
      <c r="AH33" s="470"/>
      <c r="AI33" s="470"/>
    </row>
    <row r="34" spans="1:35" ht="20.100000000000001" customHeight="1">
      <c r="A34" s="641" t="s">
        <v>1293</v>
      </c>
      <c r="B34" s="641"/>
      <c r="C34" s="641"/>
      <c r="D34" s="641"/>
      <c r="E34" s="641"/>
      <c r="F34" s="641"/>
      <c r="G34" s="642" t="s">
        <v>1251</v>
      </c>
      <c r="H34" s="642"/>
      <c r="I34" s="642"/>
      <c r="J34" s="642"/>
      <c r="K34" s="642"/>
      <c r="L34" s="642"/>
      <c r="M34" s="642"/>
      <c r="O34" s="642"/>
      <c r="P34" s="642"/>
      <c r="Q34" s="642"/>
      <c r="R34" s="642"/>
      <c r="S34" s="642"/>
      <c r="T34" s="642"/>
      <c r="V34" s="642" t="str">
        <f ca="1">'Исходник '!B12</f>
        <v>Кокшаров С.В.</v>
      </c>
      <c r="W34" s="642"/>
      <c r="X34" s="642"/>
      <c r="Y34" s="642"/>
      <c r="Z34" s="642"/>
      <c r="AA34" s="642"/>
      <c r="AB34" s="642"/>
      <c r="AC34" s="642"/>
    </row>
    <row r="35" spans="1:35" ht="11.25" customHeight="1">
      <c r="A35" s="20"/>
      <c r="G35" s="644" t="s">
        <v>1253</v>
      </c>
      <c r="H35" s="644"/>
      <c r="I35" s="644"/>
      <c r="J35" s="644"/>
      <c r="K35" s="644"/>
      <c r="L35" s="644"/>
      <c r="M35" s="644"/>
      <c r="O35" s="644" t="s">
        <v>1130</v>
      </c>
      <c r="P35" s="644"/>
      <c r="Q35" s="644"/>
      <c r="R35" s="644"/>
      <c r="S35" s="644"/>
      <c r="T35" s="644"/>
      <c r="V35" s="644" t="s">
        <v>1294</v>
      </c>
      <c r="W35" s="644"/>
      <c r="X35" s="644"/>
      <c r="Y35" s="644"/>
      <c r="Z35" s="644"/>
      <c r="AA35" s="644"/>
      <c r="AB35" s="644"/>
      <c r="AC35" s="644"/>
    </row>
    <row r="36" spans="1:35" ht="20.100000000000001" customHeight="1">
      <c r="A36" s="21"/>
      <c r="G36" s="642" t="s">
        <v>1295</v>
      </c>
      <c r="H36" s="642"/>
      <c r="I36" s="642"/>
      <c r="J36" s="642"/>
      <c r="K36" s="642"/>
      <c r="L36" s="642"/>
      <c r="M36" s="642"/>
      <c r="O36" s="655"/>
      <c r="P36" s="655"/>
      <c r="Q36" s="655"/>
      <c r="R36" s="655"/>
      <c r="S36" s="655"/>
      <c r="T36" s="655"/>
      <c r="V36" s="655" t="str">
        <f ca="1">'Исходник '!B13</f>
        <v>Тимонин Р.В.</v>
      </c>
      <c r="W36" s="655"/>
      <c r="X36" s="655"/>
      <c r="Y36" s="655"/>
      <c r="Z36" s="655"/>
      <c r="AA36" s="655"/>
      <c r="AB36" s="655"/>
      <c r="AC36" s="655"/>
    </row>
    <row r="37" spans="1:35" ht="12" customHeight="1">
      <c r="A37" s="20"/>
      <c r="G37" s="644" t="s">
        <v>1253</v>
      </c>
      <c r="H37" s="644"/>
      <c r="I37" s="644"/>
      <c r="J37" s="644"/>
      <c r="K37" s="644"/>
      <c r="L37" s="644"/>
      <c r="M37" s="644"/>
      <c r="O37" s="644" t="s">
        <v>1130</v>
      </c>
      <c r="P37" s="644"/>
      <c r="Q37" s="644"/>
      <c r="R37" s="644"/>
      <c r="S37" s="644"/>
      <c r="T37" s="644"/>
      <c r="V37" s="644" t="s">
        <v>1294</v>
      </c>
      <c r="W37" s="644"/>
      <c r="X37" s="644"/>
      <c r="Y37" s="644"/>
      <c r="Z37" s="644"/>
      <c r="AA37" s="644"/>
      <c r="AB37" s="644"/>
      <c r="AC37" s="644"/>
    </row>
    <row r="38" spans="1:35" ht="20.100000000000001" customHeight="1">
      <c r="A38" s="641" t="s">
        <v>1296</v>
      </c>
      <c r="B38" s="641"/>
      <c r="C38" s="641"/>
      <c r="D38" s="641"/>
      <c r="E38" s="641"/>
      <c r="F38" s="641"/>
      <c r="G38" s="642" t="s">
        <v>1251</v>
      </c>
      <c r="H38" s="642"/>
      <c r="I38" s="642"/>
      <c r="J38" s="642"/>
      <c r="K38" s="642"/>
      <c r="L38" s="642"/>
      <c r="M38" s="642"/>
      <c r="O38" s="655"/>
      <c r="P38" s="655"/>
      <c r="Q38" s="655"/>
      <c r="R38" s="655"/>
      <c r="S38" s="655"/>
      <c r="T38" s="655"/>
      <c r="V38" s="642" t="str">
        <f ca="1">'Исходник '!B12</f>
        <v>Кокшаров С.В.</v>
      </c>
      <c r="W38" s="642"/>
      <c r="X38" s="642"/>
      <c r="Y38" s="642"/>
      <c r="Z38" s="642"/>
      <c r="AA38" s="642"/>
      <c r="AB38" s="642"/>
      <c r="AC38" s="642"/>
    </row>
    <row r="39" spans="1:35" s="16" customFormat="1" ht="13.5" customHeight="1">
      <c r="A39" s="20"/>
      <c r="B39"/>
      <c r="C39"/>
      <c r="D39"/>
      <c r="E39"/>
      <c r="F39"/>
      <c r="G39" s="644" t="s">
        <v>1253</v>
      </c>
      <c r="H39" s="644"/>
      <c r="I39" s="644"/>
      <c r="J39" s="644"/>
      <c r="K39" s="644"/>
      <c r="L39" s="644"/>
      <c r="M39" s="644"/>
      <c r="N39"/>
      <c r="O39" s="644" t="s">
        <v>1130</v>
      </c>
      <c r="P39" s="644"/>
      <c r="Q39" s="644"/>
      <c r="R39" s="644"/>
      <c r="S39" s="644"/>
      <c r="T39" s="644"/>
      <c r="U39"/>
      <c r="V39" s="644" t="s">
        <v>1294</v>
      </c>
      <c r="W39" s="644"/>
      <c r="X39" s="644"/>
      <c r="Y39" s="644"/>
      <c r="Z39" s="644"/>
      <c r="AA39" s="644"/>
      <c r="AB39" s="644"/>
      <c r="AC39" s="644"/>
    </row>
    <row r="40" spans="1:35" ht="20.100000000000001" customHeight="1">
      <c r="A40" s="689" t="s">
        <v>1297</v>
      </c>
      <c r="B40" s="689"/>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447"/>
      <c r="AE40" s="447"/>
      <c r="AF40" s="447"/>
      <c r="AG40" s="447"/>
      <c r="AH40" s="447"/>
      <c r="AI40" s="447"/>
    </row>
    <row r="41" spans="1:35" ht="12.75" customHeight="1">
      <c r="A41" s="689" t="s">
        <v>1298</v>
      </c>
      <c r="B41" s="689"/>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447"/>
      <c r="AE41" s="447"/>
      <c r="AF41" s="447"/>
      <c r="AG41" s="447"/>
      <c r="AH41" s="447"/>
      <c r="AI41" s="447"/>
    </row>
  </sheetData>
  <mergeCells count="157">
    <mergeCell ref="G39:M39"/>
    <mergeCell ref="O39:T39"/>
    <mergeCell ref="V39:AC39"/>
    <mergeCell ref="A40:AI40"/>
    <mergeCell ref="A41:AI41"/>
    <mergeCell ref="G36:M36"/>
    <mergeCell ref="O36:T36"/>
    <mergeCell ref="V36:AC36"/>
    <mergeCell ref="G37:M37"/>
    <mergeCell ref="O37:T37"/>
    <mergeCell ref="V37:AC37"/>
    <mergeCell ref="A38:F38"/>
    <mergeCell ref="G38:M38"/>
    <mergeCell ref="O38:T38"/>
    <mergeCell ref="V38:AC38"/>
    <mergeCell ref="A32:AI32"/>
    <mergeCell ref="A33:AI33"/>
    <mergeCell ref="A34:F34"/>
    <mergeCell ref="G34:M34"/>
    <mergeCell ref="O34:T34"/>
    <mergeCell ref="V34:AC34"/>
    <mergeCell ref="G35:M35"/>
    <mergeCell ref="O35:T35"/>
    <mergeCell ref="V35:AC35"/>
    <mergeCell ref="N31:P31"/>
    <mergeCell ref="Q31:U31"/>
    <mergeCell ref="V31:Y31"/>
    <mergeCell ref="Z31:AF31"/>
    <mergeCell ref="A31:B31"/>
    <mergeCell ref="C31:E31"/>
    <mergeCell ref="F31:I31"/>
    <mergeCell ref="J31:M31"/>
    <mergeCell ref="AG31:AI31"/>
    <mergeCell ref="A30:B30"/>
    <mergeCell ref="C30:E30"/>
    <mergeCell ref="F30:I30"/>
    <mergeCell ref="J30:M30"/>
    <mergeCell ref="N30:P30"/>
    <mergeCell ref="Q30:U30"/>
    <mergeCell ref="V30:Y30"/>
    <mergeCell ref="Z30:AF30"/>
    <mergeCell ref="AG30:AI30"/>
    <mergeCell ref="N29:P29"/>
    <mergeCell ref="Q29:U29"/>
    <mergeCell ref="V29:Y29"/>
    <mergeCell ref="Z29:AF29"/>
    <mergeCell ref="A29:B29"/>
    <mergeCell ref="C29:E29"/>
    <mergeCell ref="F29:I29"/>
    <mergeCell ref="J29:M29"/>
    <mergeCell ref="AG29:AI29"/>
    <mergeCell ref="A26:AI26"/>
    <mergeCell ref="J27:P27"/>
    <mergeCell ref="Q27:Y27"/>
    <mergeCell ref="A27:B28"/>
    <mergeCell ref="C27:E28"/>
    <mergeCell ref="F27:I28"/>
    <mergeCell ref="Z27:AF28"/>
    <mergeCell ref="AG27:AI28"/>
    <mergeCell ref="J28:M28"/>
    <mergeCell ref="N28:P28"/>
    <mergeCell ref="Q28:U28"/>
    <mergeCell ref="V28:Y28"/>
    <mergeCell ref="A25:B25"/>
    <mergeCell ref="C25:G25"/>
    <mergeCell ref="H25:J25"/>
    <mergeCell ref="K25:N25"/>
    <mergeCell ref="O25:R25"/>
    <mergeCell ref="S25:T25"/>
    <mergeCell ref="U25:W25"/>
    <mergeCell ref="X25:AE25"/>
    <mergeCell ref="AF25:AI25"/>
    <mergeCell ref="A24:B24"/>
    <mergeCell ref="C24:G24"/>
    <mergeCell ref="H24:J24"/>
    <mergeCell ref="K24:N24"/>
    <mergeCell ref="O24:R24"/>
    <mergeCell ref="S24:T24"/>
    <mergeCell ref="U24:W24"/>
    <mergeCell ref="X24:AE24"/>
    <mergeCell ref="AF24:AI24"/>
    <mergeCell ref="A23:B23"/>
    <mergeCell ref="C23:G23"/>
    <mergeCell ref="H23:J23"/>
    <mergeCell ref="K23:N23"/>
    <mergeCell ref="O23:R23"/>
    <mergeCell ref="S23:T23"/>
    <mergeCell ref="U23:W23"/>
    <mergeCell ref="X23:AE23"/>
    <mergeCell ref="AF23:AI23"/>
    <mergeCell ref="O22:R22"/>
    <mergeCell ref="S22:T22"/>
    <mergeCell ref="U22:W22"/>
    <mergeCell ref="X22:AE22"/>
    <mergeCell ref="A22:B22"/>
    <mergeCell ref="C22:G22"/>
    <mergeCell ref="H22:J22"/>
    <mergeCell ref="K22:N22"/>
    <mergeCell ref="AF22:AI22"/>
    <mergeCell ref="A21:B21"/>
    <mergeCell ref="C21:G21"/>
    <mergeCell ref="H21:J21"/>
    <mergeCell ref="K21:N21"/>
    <mergeCell ref="O21:R21"/>
    <mergeCell ref="S21:T21"/>
    <mergeCell ref="U21:W21"/>
    <mergeCell ref="X21:AE21"/>
    <mergeCell ref="AF21:AI21"/>
    <mergeCell ref="O20:R20"/>
    <mergeCell ref="S20:T20"/>
    <mergeCell ref="U20:W20"/>
    <mergeCell ref="X20:AE20"/>
    <mergeCell ref="A20:B20"/>
    <mergeCell ref="C20:G20"/>
    <mergeCell ref="H20:J20"/>
    <mergeCell ref="K20:N20"/>
    <mergeCell ref="AF20:AI20"/>
    <mergeCell ref="A19:B19"/>
    <mergeCell ref="C19:G19"/>
    <mergeCell ref="H19:J19"/>
    <mergeCell ref="K19:N19"/>
    <mergeCell ref="O19:R19"/>
    <mergeCell ref="S19:T19"/>
    <mergeCell ref="U19:W19"/>
    <mergeCell ref="X19:AE19"/>
    <mergeCell ref="AF19:AI19"/>
    <mergeCell ref="U18:W18"/>
    <mergeCell ref="X18:AE18"/>
    <mergeCell ref="A18:B18"/>
    <mergeCell ref="C18:G18"/>
    <mergeCell ref="H18:J18"/>
    <mergeCell ref="K18:N18"/>
    <mergeCell ref="C17:G17"/>
    <mergeCell ref="H17:J17"/>
    <mergeCell ref="K17:N17"/>
    <mergeCell ref="O17:R17"/>
    <mergeCell ref="O18:R18"/>
    <mergeCell ref="S18:T18"/>
    <mergeCell ref="S17:T17"/>
    <mergeCell ref="U17:W17"/>
    <mergeCell ref="X17:AE17"/>
    <mergeCell ref="AF17:AI17"/>
    <mergeCell ref="AF18:AI18"/>
    <mergeCell ref="A12:AI12"/>
    <mergeCell ref="A13:AI13"/>
    <mergeCell ref="A14:AI15"/>
    <mergeCell ref="A16:AC16"/>
    <mergeCell ref="A17:B17"/>
    <mergeCell ref="A11:AI11"/>
    <mergeCell ref="AA4:AI4"/>
    <mergeCell ref="A6:AI6"/>
    <mergeCell ref="A7:AI8"/>
    <mergeCell ref="A9:AI9"/>
    <mergeCell ref="V1:AI1"/>
    <mergeCell ref="B2:F2"/>
    <mergeCell ref="V2:AI2"/>
    <mergeCell ref="V3:AI3"/>
  </mergeCells>
  <phoneticPr fontId="0" type="noConversion"/>
  <pageMargins left="0.70833299999999999" right="0.70833299999999999" top="0.74791700000000005" bottom="0.74791700000000005" header="0.315278" footer="0.315278"/>
  <pageSetup paperSize="9" fitToWidth="0" orientation="landscape"/>
  <headerFooter>
    <oddFooter>&amp;C&amp;A стр.&amp;P из &amp;N</oddFooter>
  </headerFooter>
</worksheet>
</file>

<file path=xl/worksheets/sheet2.xml><?xml version="1.0" encoding="utf-8"?>
<worksheet xmlns="http://schemas.openxmlformats.org/spreadsheetml/2006/main" xmlns:r="http://schemas.openxmlformats.org/officeDocument/2006/relationships">
  <dimension ref="A1:AG45"/>
  <sheetViews>
    <sheetView tabSelected="1" topLeftCell="B7" zoomScale="115" workbookViewId="0">
      <selection activeCell="B15" sqref="B15:M15"/>
    </sheetView>
  </sheetViews>
  <sheetFormatPr defaultRowHeight="12.75"/>
  <cols>
    <col min="1" max="1" width="2.7109375" customWidth="1"/>
    <col min="2" max="3" width="3.28515625" customWidth="1"/>
    <col min="4" max="4" width="2.7109375" customWidth="1"/>
    <col min="5" max="21" width="3.28515625" customWidth="1"/>
    <col min="22" max="22" width="4.28515625" customWidth="1"/>
    <col min="23" max="24" width="3.28515625" customWidth="1"/>
    <col min="25" max="25" width="2.7109375" customWidth="1"/>
    <col min="26" max="27" width="3.28515625" customWidth="1"/>
    <col min="28" max="28" width="2.7109375" customWidth="1"/>
    <col min="29" max="29" width="4.28515625" customWidth="1"/>
    <col min="30" max="30" width="3.28515625" customWidth="1"/>
  </cols>
  <sheetData>
    <row r="1" spans="1:33" ht="3" customHeight="1">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row>
    <row r="2" spans="1:33" ht="22.5" customHeight="1">
      <c r="A2" s="382"/>
      <c r="B2" s="504" t="str">
        <f ca="1">'Исходник '!A1</f>
        <v>ОБЩЕСТВО С ОГРАНИЧЕННОЙ ОТВЕТСТВЕННОСТЬЮ</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383"/>
    </row>
    <row r="3" spans="1:33" ht="20.25">
      <c r="A3" s="384"/>
      <c r="B3" s="503" t="str">
        <f ca="1">'Исходник '!A2</f>
        <v>ИК «ТМ-Электро»</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386"/>
      <c r="AD3" s="15"/>
    </row>
    <row r="4" spans="1:33" ht="15.75">
      <c r="A4" s="384"/>
      <c r="B4" s="505" t="str">
        <f ca="1">'Исходник '!A4</f>
        <v>ИСПЫТАТЕЛЬНАЯ ЛАБОРАТОРИЯ ЭЛЕКТРОУСТАНОВОК ЗДАНИЙ</v>
      </c>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387"/>
      <c r="AD4" s="6"/>
    </row>
    <row r="5" spans="1:33" ht="15.75">
      <c r="A5" s="384"/>
      <c r="B5" s="14"/>
      <c r="C5" s="14"/>
      <c r="AC5" s="385"/>
    </row>
    <row r="6" spans="1:33" ht="18" customHeight="1">
      <c r="A6" s="384"/>
      <c r="B6" s="6" t="s">
        <v>936</v>
      </c>
      <c r="C6" s="6"/>
      <c r="D6" s="6"/>
      <c r="E6" s="6"/>
      <c r="T6" s="16"/>
      <c r="AB6" s="17" t="str">
        <f ca="1">'Исходник '!B5</f>
        <v>№ 7915</v>
      </c>
      <c r="AC6" s="385"/>
    </row>
    <row r="7" spans="1:33" ht="18" customHeight="1">
      <c r="A7" s="384"/>
      <c r="B7" s="6" t="s">
        <v>1086</v>
      </c>
      <c r="C7" s="6"/>
      <c r="D7" s="6"/>
      <c r="E7" s="6"/>
      <c r="AB7" s="18"/>
      <c r="AC7" s="385"/>
    </row>
    <row r="8" spans="1:33" ht="18" customHeight="1">
      <c r="A8" s="384"/>
      <c r="B8" s="6" t="s">
        <v>1087</v>
      </c>
      <c r="C8" s="6"/>
      <c r="D8" s="6"/>
      <c r="E8" s="6"/>
      <c r="AB8" s="17" t="str">
        <f ca="1">'Исходник '!B6</f>
        <v xml:space="preserve">«25» ноября 2019 г. </v>
      </c>
      <c r="AC8" s="385"/>
    </row>
    <row r="9" spans="1:33" ht="18" customHeight="1">
      <c r="A9" s="384"/>
      <c r="B9" s="6" t="s">
        <v>1088</v>
      </c>
      <c r="C9" s="6"/>
      <c r="D9" s="6"/>
      <c r="E9" s="6"/>
      <c r="AB9" s="18"/>
      <c r="AC9" s="385"/>
    </row>
    <row r="10" spans="1:33" ht="18" customHeight="1">
      <c r="A10" s="384"/>
      <c r="B10" s="6" t="s">
        <v>1089</v>
      </c>
      <c r="C10" s="6"/>
      <c r="D10" s="6"/>
      <c r="E10" s="6"/>
      <c r="AB10" s="18"/>
      <c r="AC10" s="385"/>
      <c r="AG10" s="132"/>
    </row>
    <row r="11" spans="1:33" ht="18" customHeight="1">
      <c r="A11" s="384"/>
      <c r="B11" s="6" t="s">
        <v>1090</v>
      </c>
      <c r="C11" s="6"/>
      <c r="D11" s="6"/>
      <c r="E11" s="6"/>
      <c r="AB11" s="18"/>
      <c r="AC11" s="385"/>
    </row>
    <row r="12" spans="1:33" ht="18" customHeight="1">
      <c r="A12" s="384"/>
      <c r="B12" s="6" t="s">
        <v>1091</v>
      </c>
      <c r="C12" s="6"/>
      <c r="D12" s="6"/>
      <c r="E12" s="6"/>
      <c r="AB12" s="17" t="str">
        <f ca="1">CONCATENATE('Исходник '!A7," ",'Исходник '!B7)</f>
        <v xml:space="preserve">Действительно до «25» ноября 2022 г. </v>
      </c>
      <c r="AC12" s="385"/>
    </row>
    <row r="13" spans="1:33" ht="18" customHeight="1">
      <c r="A13" s="384"/>
      <c r="B13" s="4"/>
      <c r="C13" s="89"/>
      <c r="AC13" s="385"/>
    </row>
    <row r="14" spans="1:33" ht="18" customHeight="1">
      <c r="A14" s="384"/>
      <c r="B14" s="6" t="s">
        <v>942</v>
      </c>
      <c r="C14" s="6"/>
      <c r="D14" s="6"/>
      <c r="E14" s="6"/>
      <c r="Q14" s="6" t="s">
        <v>944</v>
      </c>
      <c r="AC14" s="385"/>
    </row>
    <row r="15" spans="1:33" ht="27.75" customHeight="1">
      <c r="A15" s="384"/>
      <c r="B15" s="500" t="s">
        <v>66</v>
      </c>
      <c r="C15" s="470"/>
      <c r="D15" s="470"/>
      <c r="E15" s="470"/>
      <c r="F15" s="470"/>
      <c r="G15" s="470"/>
      <c r="H15" s="470"/>
      <c r="I15" s="470"/>
      <c r="J15" s="470"/>
      <c r="K15" s="470"/>
      <c r="L15" s="470"/>
      <c r="M15" s="470"/>
      <c r="Q15" s="501">
        <f ca="1">'Исходник '!B10</f>
        <v>0</v>
      </c>
      <c r="R15" s="470"/>
      <c r="S15" s="470"/>
      <c r="T15" s="470"/>
      <c r="U15" s="470"/>
      <c r="V15" s="470"/>
      <c r="W15" s="470"/>
      <c r="X15" s="470"/>
      <c r="Y15" s="470"/>
      <c r="Z15" s="470"/>
      <c r="AA15" s="470"/>
      <c r="AB15" s="470"/>
      <c r="AC15" s="502"/>
    </row>
    <row r="16" spans="1:33" ht="18" customHeight="1">
      <c r="A16" s="384"/>
      <c r="B16" s="7"/>
      <c r="Q16" s="7" t="str">
        <f ca="1">CONCATENATE('Исходник '!A11," ",'Исходник '!B11)</f>
        <v xml:space="preserve">Тел./факс: (499) 977-91-07 </v>
      </c>
      <c r="AC16" s="385"/>
    </row>
    <row r="17" spans="1:30">
      <c r="A17" s="384"/>
      <c r="B17" s="7"/>
      <c r="AC17" s="385"/>
    </row>
    <row r="18" spans="1:30" ht="20.25">
      <c r="A18" s="388"/>
      <c r="B18" s="313"/>
      <c r="C18" s="313"/>
      <c r="D18" s="507" t="str">
        <f ca="1">'Исходник '!A17</f>
        <v>ТЕХНИЧЕСКИЙ ОТЧЁТ</v>
      </c>
      <c r="E18" s="507"/>
      <c r="F18" s="507"/>
      <c r="G18" s="507"/>
      <c r="H18" s="507"/>
      <c r="I18" s="507"/>
      <c r="J18" s="507"/>
      <c r="K18" s="507"/>
      <c r="L18" s="507"/>
      <c r="M18" s="507"/>
      <c r="N18" s="507"/>
      <c r="O18" s="507"/>
      <c r="P18" s="507"/>
      <c r="Q18" s="507"/>
      <c r="R18" s="447"/>
      <c r="S18" s="117" t="s">
        <v>1092</v>
      </c>
      <c r="T18" s="503">
        <f ca="1">'Исходник '!B17</f>
        <v>503</v>
      </c>
      <c r="U18" s="447"/>
      <c r="W18" s="15"/>
      <c r="X18" s="15"/>
      <c r="AC18" s="385"/>
      <c r="AD18" s="15"/>
    </row>
    <row r="19" spans="1:30" ht="20.25">
      <c r="A19" s="384"/>
      <c r="B19" s="503" t="s">
        <v>1093</v>
      </c>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386"/>
      <c r="AD19" s="15"/>
    </row>
    <row r="20" spans="1:30" ht="20.25">
      <c r="A20" s="384"/>
      <c r="B20" s="3"/>
      <c r="AC20" s="385"/>
    </row>
    <row r="21" spans="1:30" ht="18" customHeight="1">
      <c r="A21" s="384"/>
      <c r="B21" s="9" t="s">
        <v>976</v>
      </c>
      <c r="C21" s="9"/>
      <c r="D21" s="9"/>
      <c r="E21" s="9"/>
      <c r="H21" s="508" t="str">
        <f ca="1">'Исходник '!B23</f>
        <v>приёмо-сдаточные</v>
      </c>
      <c r="I21" s="508"/>
      <c r="J21" s="508"/>
      <c r="K21" s="508"/>
      <c r="L21" s="508"/>
      <c r="M21" s="508"/>
      <c r="N21" s="508"/>
      <c r="O21" s="508"/>
      <c r="P21" s="508"/>
      <c r="Q21" s="508"/>
      <c r="R21" s="508"/>
      <c r="S21" s="508"/>
      <c r="T21" s="508"/>
      <c r="U21" s="508"/>
      <c r="V21" s="508"/>
      <c r="W21" s="508"/>
      <c r="X21" s="508"/>
      <c r="Y21" s="508"/>
      <c r="Z21" s="508"/>
      <c r="AA21" s="508"/>
      <c r="AB21" s="508"/>
      <c r="AC21" s="385"/>
    </row>
    <row r="22" spans="1:30" ht="18" customHeight="1">
      <c r="A22" s="384"/>
      <c r="H22" s="509" t="s">
        <v>1094</v>
      </c>
      <c r="I22" s="509"/>
      <c r="J22" s="509"/>
      <c r="K22" s="509"/>
      <c r="L22" s="509"/>
      <c r="M22" s="509"/>
      <c r="N22" s="509"/>
      <c r="O22" s="509"/>
      <c r="P22" s="509"/>
      <c r="Q22" s="509"/>
      <c r="R22" s="509"/>
      <c r="S22" s="509"/>
      <c r="T22" s="509"/>
      <c r="U22" s="509"/>
      <c r="V22" s="509"/>
      <c r="W22" s="509"/>
      <c r="X22" s="509"/>
      <c r="Y22" s="509"/>
      <c r="Z22" s="509"/>
      <c r="AA22" s="509"/>
      <c r="AB22" s="509"/>
      <c r="AC22" s="385"/>
    </row>
    <row r="23" spans="1:30" ht="18" customHeight="1">
      <c r="A23" s="384"/>
      <c r="B23" s="10" t="str">
        <f ca="1">'Исходник '!A15</f>
        <v>КОД ОКП:</v>
      </c>
      <c r="C23" s="2"/>
      <c r="F23" s="510">
        <f ca="1">'Исходник '!B15</f>
        <v>343700</v>
      </c>
      <c r="G23" s="510"/>
      <c r="H23" s="510"/>
      <c r="I23" s="510"/>
      <c r="J23" s="510"/>
      <c r="AC23" s="385"/>
    </row>
    <row r="24" spans="1:30" ht="18" customHeight="1">
      <c r="A24" s="384"/>
      <c r="B24" s="9" t="s">
        <v>1095</v>
      </c>
      <c r="C24" s="9"/>
      <c r="F24" s="511">
        <f ca="1">'Исходник '!B19</f>
        <v>0</v>
      </c>
      <c r="G24" s="511"/>
      <c r="H24" s="511"/>
      <c r="I24" s="511"/>
      <c r="J24" s="511"/>
      <c r="K24" s="511"/>
      <c r="L24" s="511"/>
      <c r="M24" s="511"/>
      <c r="N24" s="511"/>
      <c r="O24" s="511"/>
      <c r="P24" s="511"/>
      <c r="Q24" s="511"/>
      <c r="R24" s="511"/>
      <c r="S24" s="511"/>
      <c r="T24" s="511"/>
      <c r="U24" s="511"/>
      <c r="V24" s="511"/>
      <c r="W24" s="511"/>
      <c r="X24" s="511"/>
      <c r="Y24" s="511"/>
      <c r="Z24" s="511"/>
      <c r="AA24" s="511"/>
      <c r="AB24" s="511"/>
      <c r="AC24" s="385"/>
    </row>
    <row r="25" spans="1:30" ht="67.5" customHeight="1">
      <c r="A25" s="384"/>
      <c r="B25" s="60" t="s">
        <v>1096</v>
      </c>
      <c r="C25" s="9"/>
      <c r="D25" s="9"/>
      <c r="E25" s="9"/>
      <c r="J25" s="512"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K25" s="512"/>
      <c r="L25" s="512"/>
      <c r="M25" s="512"/>
      <c r="N25" s="512"/>
      <c r="O25" s="512"/>
      <c r="P25" s="512"/>
      <c r="Q25" s="512"/>
      <c r="R25" s="512"/>
      <c r="S25" s="512"/>
      <c r="T25" s="512"/>
      <c r="U25" s="512"/>
      <c r="V25" s="512"/>
      <c r="W25" s="512"/>
      <c r="X25" s="512"/>
      <c r="Y25" s="512"/>
      <c r="Z25" s="512"/>
      <c r="AA25" s="512"/>
      <c r="AB25" s="512"/>
      <c r="AC25" s="385"/>
    </row>
    <row r="26" spans="1:30" ht="9" customHeight="1">
      <c r="A26" s="384"/>
      <c r="B26" s="9" t="s">
        <v>1097</v>
      </c>
      <c r="C26" s="9"/>
      <c r="AC26" s="385"/>
    </row>
    <row r="27" spans="1:30" ht="19.5" customHeight="1">
      <c r="A27" s="384"/>
      <c r="B27" s="60" t="s">
        <v>1098</v>
      </c>
      <c r="C27" s="9"/>
      <c r="E27" s="513">
        <f ca="1">'Исходник '!B21</f>
        <v>0</v>
      </c>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02"/>
    </row>
    <row r="28" spans="1:30" ht="18" customHeight="1">
      <c r="A28" s="384"/>
      <c r="B28" s="6"/>
      <c r="C28" s="6"/>
      <c r="AC28" s="385"/>
    </row>
    <row r="29" spans="1:30" ht="18" customHeight="1">
      <c r="A29" s="384"/>
      <c r="B29" s="9" t="s">
        <v>987</v>
      </c>
      <c r="C29" s="9"/>
      <c r="D29" s="9"/>
      <c r="E29" s="9"/>
      <c r="AC29" s="385"/>
    </row>
    <row r="30" spans="1:30" ht="18" customHeight="1">
      <c r="A30" s="384"/>
      <c r="B30" s="9"/>
      <c r="I30" s="6" t="s">
        <v>989</v>
      </c>
      <c r="W30" s="506" t="str">
        <f ca="1">'Исходник '!B30</f>
        <v>09 июня 2020г.</v>
      </c>
      <c r="X30" s="506"/>
      <c r="Y30" s="506"/>
      <c r="Z30" s="506"/>
      <c r="AA30" s="506"/>
      <c r="AB30" s="506"/>
      <c r="AC30" s="385"/>
    </row>
    <row r="31" spans="1:30" ht="18" customHeight="1">
      <c r="A31" s="384"/>
      <c r="B31" s="6"/>
      <c r="I31" s="4" t="s">
        <v>992</v>
      </c>
      <c r="W31" s="506" t="str">
        <f ca="1">'Исходник '!B32</f>
        <v>30 июня 2020г.</v>
      </c>
      <c r="X31" s="506"/>
      <c r="Y31" s="506"/>
      <c r="Z31" s="506"/>
      <c r="AA31" s="506"/>
      <c r="AB31" s="506"/>
      <c r="AC31" s="385"/>
    </row>
    <row r="32" spans="1:30" ht="18" customHeight="1">
      <c r="A32" s="384"/>
      <c r="B32" s="9" t="s">
        <v>1099</v>
      </c>
      <c r="C32" s="9"/>
      <c r="D32" s="9"/>
      <c r="G32" s="515">
        <f ca="1">'Список Т.Д. к Т.О. №503'!AD23</f>
        <v>100</v>
      </c>
      <c r="H32" s="515"/>
      <c r="AC32" s="385"/>
    </row>
    <row r="33" spans="1:30" ht="18" customHeight="1">
      <c r="A33" s="384"/>
      <c r="B33" s="6"/>
      <c r="C33" s="6"/>
      <c r="AC33" s="385"/>
    </row>
    <row r="34" spans="1:30" ht="6" customHeight="1">
      <c r="A34" s="384"/>
      <c r="B34" s="6"/>
      <c r="C34" s="6"/>
      <c r="AC34" s="385"/>
    </row>
    <row r="35" spans="1:30" ht="18" customHeight="1">
      <c r="A35" s="384"/>
      <c r="B35" s="6" t="s">
        <v>949</v>
      </c>
      <c r="C35" s="6"/>
      <c r="D35" s="6"/>
      <c r="E35" s="6"/>
      <c r="AC35" s="385"/>
    </row>
    <row r="36" spans="1:30" ht="18" customHeight="1">
      <c r="A36" s="384"/>
      <c r="B36" s="505" t="s">
        <v>1100</v>
      </c>
      <c r="C36" s="505"/>
      <c r="D36" s="516"/>
      <c r="E36" s="516"/>
      <c r="F36" s="516"/>
      <c r="G36" s="516"/>
      <c r="H36" s="516"/>
      <c r="I36" s="516"/>
      <c r="J36" s="516"/>
      <c r="K36" s="516"/>
      <c r="L36" s="4" t="str">
        <f ca="1">'Исходник '!B12</f>
        <v>Кокшаров С.В.</v>
      </c>
      <c r="AC36" s="385"/>
    </row>
    <row r="37" spans="1:30" ht="18" customHeight="1">
      <c r="A37" s="384"/>
      <c r="B37" s="19"/>
      <c r="D37" s="509" t="s">
        <v>1101</v>
      </c>
      <c r="E37" s="509"/>
      <c r="F37" s="509"/>
      <c r="G37" s="509"/>
      <c r="H37" s="509"/>
      <c r="I37" s="509"/>
      <c r="J37" s="509"/>
      <c r="K37" s="509"/>
      <c r="AC37" s="385"/>
    </row>
    <row r="38" spans="1:30" ht="9" customHeight="1">
      <c r="A38" s="384"/>
      <c r="B38" s="50"/>
      <c r="AC38" s="385"/>
    </row>
    <row r="39" spans="1:30" ht="18" customHeight="1">
      <c r="A39" s="384"/>
      <c r="B39" s="514" t="s">
        <v>1102</v>
      </c>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7"/>
      <c r="AD39" s="2"/>
    </row>
    <row r="40" spans="1:30" ht="18" customHeight="1">
      <c r="A40" s="384"/>
      <c r="B40" s="514" t="s">
        <v>1103</v>
      </c>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7"/>
      <c r="AD40" s="2"/>
    </row>
    <row r="41" spans="1:30" ht="18" customHeight="1">
      <c r="A41" s="384"/>
      <c r="B41" s="73" t="s">
        <v>1104</v>
      </c>
      <c r="C41" s="73"/>
      <c r="D41" s="73"/>
      <c r="E41" s="73"/>
      <c r="F41" s="73"/>
      <c r="G41" s="73"/>
      <c r="H41" s="73"/>
      <c r="I41" s="73"/>
      <c r="J41" s="73"/>
      <c r="K41" s="73"/>
      <c r="L41" s="73"/>
      <c r="M41" s="73"/>
      <c r="N41" s="73"/>
      <c r="O41" s="73"/>
      <c r="P41" s="73"/>
      <c r="Q41" s="73"/>
      <c r="R41" s="73"/>
      <c r="S41" s="73"/>
      <c r="T41" s="73"/>
      <c r="U41" s="518" t="str">
        <f ca="1">'Исходник '!B3</f>
        <v>ООО ИК «ТМ-Электро»</v>
      </c>
      <c r="V41" s="519"/>
      <c r="W41" s="519"/>
      <c r="X41" s="519"/>
      <c r="Y41" s="519"/>
      <c r="Z41" s="519"/>
      <c r="AA41" s="519"/>
      <c r="AB41" s="519"/>
      <c r="AC41" s="520"/>
      <c r="AD41" s="2"/>
    </row>
    <row r="42" spans="1:30" ht="18" customHeight="1">
      <c r="A42" s="384"/>
      <c r="B42" s="514" t="s">
        <v>1105</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389"/>
      <c r="AD42" s="2"/>
    </row>
    <row r="43" spans="1:30" ht="18" customHeight="1">
      <c r="A43" s="384"/>
      <c r="B43" s="514" t="str">
        <f ca="1">'Исходник '!B14</f>
        <v>г. Москва 2020г.</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389"/>
      <c r="AD43" s="2"/>
    </row>
    <row r="44" spans="1:30" ht="15.75" customHeight="1">
      <c r="A44" s="390"/>
      <c r="B44" s="399"/>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6"/>
    </row>
    <row r="45" spans="1:30" ht="15.75">
      <c r="B45" s="6"/>
    </row>
  </sheetData>
  <mergeCells count="26">
    <mergeCell ref="B43:AB43"/>
    <mergeCell ref="W31:AB31"/>
    <mergeCell ref="G32:H32"/>
    <mergeCell ref="B36:C36"/>
    <mergeCell ref="D36:K36"/>
    <mergeCell ref="D37:K37"/>
    <mergeCell ref="B39:AC39"/>
    <mergeCell ref="B40:AC40"/>
    <mergeCell ref="U41:AC41"/>
    <mergeCell ref="B42:AB42"/>
    <mergeCell ref="W30:AB30"/>
    <mergeCell ref="D18:R18"/>
    <mergeCell ref="T18:U18"/>
    <mergeCell ref="B19:AB19"/>
    <mergeCell ref="H21:AB21"/>
    <mergeCell ref="H22:AB22"/>
    <mergeCell ref="F23:J23"/>
    <mergeCell ref="F24:AB24"/>
    <mergeCell ref="J25:AB25"/>
    <mergeCell ref="E27:AC27"/>
    <mergeCell ref="B15:M15"/>
    <mergeCell ref="Q15:AC15"/>
    <mergeCell ref="B1:AB1"/>
    <mergeCell ref="B2:AB2"/>
    <mergeCell ref="B3:AB3"/>
    <mergeCell ref="B4:AB4"/>
  </mergeCells>
  <phoneticPr fontId="0" type="noConversion"/>
  <hyperlinks>
    <hyperlink ref="B15" r:id="rId1"/>
  </hyperlinks>
  <pageMargins left="0.59027799999999997" right="0.22986100000000001" top="0.35972199999999999" bottom="0.25972200000000001" header="0.190278" footer="0.34027800000000002"/>
  <pageSetup paperSize="9" fitToWidth="0"/>
</worksheet>
</file>

<file path=xl/worksheets/sheet20.xml><?xml version="1.0" encoding="utf-8"?>
<worksheet xmlns="http://schemas.openxmlformats.org/spreadsheetml/2006/main" xmlns:r="http://schemas.openxmlformats.org/officeDocument/2006/relationships">
  <dimension ref="A1:AL63"/>
  <sheetViews>
    <sheetView topLeftCell="A31" workbookViewId="0">
      <selection activeCell="AK43" sqref="AK43"/>
    </sheetView>
  </sheetViews>
  <sheetFormatPr defaultRowHeight="12.75"/>
  <cols>
    <col min="1" max="1" width="5" customWidth="1"/>
    <col min="2" max="2" width="0.5703125" customWidth="1"/>
    <col min="3" max="3" width="7.5703125" customWidth="1"/>
    <col min="4" max="4" width="5.42578125" customWidth="1"/>
    <col min="5" max="5" width="3.5703125" customWidth="1"/>
    <col min="6" max="6" width="5" customWidth="1"/>
    <col min="7" max="7" width="3.28515625" customWidth="1"/>
    <col min="8" max="8" width="1.5703125" customWidth="1"/>
    <col min="9" max="10" width="3.28515625" customWidth="1"/>
    <col min="11" max="11" width="1.5703125" customWidth="1"/>
    <col min="12" max="12" width="2.42578125" customWidth="1"/>
    <col min="13" max="13" width="7.5703125" customWidth="1"/>
    <col min="14" max="14" width="6" customWidth="1"/>
    <col min="15" max="15" width="1.85546875" customWidth="1"/>
    <col min="16" max="16" width="4.7109375" customWidth="1"/>
    <col min="17" max="17" width="2" customWidth="1"/>
    <col min="18" max="18" width="4.42578125" customWidth="1"/>
    <col min="19" max="19" width="5.28515625" customWidth="1"/>
    <col min="20" max="20" width="5.5703125" customWidth="1"/>
    <col min="21" max="21" width="2.140625" customWidth="1"/>
    <col min="22" max="22" width="4.28515625" customWidth="1"/>
    <col min="23" max="23" width="5.7109375" customWidth="1"/>
    <col min="24" max="24" width="3.5703125" customWidth="1"/>
    <col min="25" max="25" width="2.5703125" customWidth="1"/>
    <col min="26" max="26" width="4.28515625" customWidth="1"/>
    <col min="27" max="27" width="2.28515625" customWidth="1"/>
    <col min="28" max="28" width="3.85546875" customWidth="1"/>
    <col min="29" max="29" width="1" customWidth="1"/>
    <col min="30" max="30" width="1.28515625" customWidth="1"/>
    <col min="31" max="31" width="1.140625" customWidth="1"/>
    <col min="32" max="32" width="3.28515625" customWidth="1"/>
    <col min="33" max="33" width="2.140625" customWidth="1"/>
    <col min="34" max="34" width="8" customWidth="1"/>
    <col min="35" max="35" width="5.7109375" customWidth="1"/>
  </cols>
  <sheetData>
    <row r="1" spans="1:35" s="52" customFormat="1" ht="16.5" customHeight="1">
      <c r="A1" s="62"/>
      <c r="B1" s="60" t="str">
        <f ca="1">'Исходник '!B3</f>
        <v>ООО ИК «ТМ-Электро»</v>
      </c>
      <c r="C1" s="60"/>
      <c r="O1" s="60"/>
      <c r="R1" s="271"/>
      <c r="S1" s="60" t="s">
        <v>966</v>
      </c>
      <c r="V1" s="614">
        <f ca="1">'Исходник '!B19</f>
        <v>0</v>
      </c>
      <c r="W1" s="562"/>
      <c r="X1" s="562"/>
      <c r="Y1" s="562"/>
      <c r="Z1" s="562"/>
      <c r="AA1" s="562"/>
      <c r="AB1" s="562"/>
      <c r="AC1" s="562"/>
      <c r="AD1" s="562"/>
      <c r="AE1" s="562"/>
      <c r="AF1" s="562"/>
      <c r="AG1" s="562"/>
      <c r="AH1" s="562"/>
      <c r="AI1" s="562"/>
    </row>
    <row r="2" spans="1:35" s="52" customFormat="1" ht="15.75" customHeight="1">
      <c r="A2" s="62"/>
      <c r="B2" s="509" t="s">
        <v>1106</v>
      </c>
      <c r="C2" s="526"/>
      <c r="D2" s="526"/>
      <c r="E2" s="526"/>
      <c r="F2" s="526"/>
      <c r="G2" s="274"/>
      <c r="H2" s="274"/>
      <c r="I2" s="33"/>
      <c r="J2" s="33"/>
      <c r="K2" s="33"/>
      <c r="L2" s="33"/>
      <c r="M2" s="33"/>
      <c r="N2" s="33"/>
      <c r="O2" s="240"/>
      <c r="Q2" s="33"/>
      <c r="R2" s="97"/>
      <c r="S2" s="240" t="s">
        <v>968</v>
      </c>
      <c r="V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W2" s="614"/>
      <c r="X2" s="614"/>
      <c r="Y2" s="614"/>
      <c r="Z2" s="614"/>
      <c r="AA2" s="614"/>
      <c r="AB2" s="614"/>
      <c r="AC2" s="614"/>
      <c r="AD2" s="614"/>
      <c r="AE2" s="614"/>
      <c r="AF2" s="614"/>
      <c r="AG2" s="614"/>
      <c r="AH2" s="562"/>
      <c r="AI2" s="562"/>
    </row>
    <row r="3" spans="1:35" s="52" customFormat="1" ht="15" customHeight="1">
      <c r="A3" s="62"/>
      <c r="B3" s="97" t="str">
        <f ca="1">CONCATENATE('Исходник '!A5," ",'Исходник '!B5)</f>
        <v>Свидетельство о регистрации № 7915</v>
      </c>
      <c r="C3" s="33"/>
      <c r="D3" s="33"/>
      <c r="E3" s="33"/>
      <c r="F3" s="33"/>
      <c r="G3" s="33"/>
      <c r="H3" s="33"/>
      <c r="I3" s="33"/>
      <c r="J3" s="33"/>
      <c r="K3" s="33"/>
      <c r="L3" s="33"/>
      <c r="M3" s="33"/>
      <c r="N3" s="33"/>
      <c r="O3" s="240"/>
      <c r="Q3" s="97"/>
      <c r="S3" s="240" t="s">
        <v>971</v>
      </c>
      <c r="V3" s="614">
        <f ca="1">'Исходник '!B21</f>
        <v>0</v>
      </c>
      <c r="W3" s="562"/>
      <c r="X3" s="562"/>
      <c r="Y3" s="562"/>
      <c r="Z3" s="562"/>
      <c r="AA3" s="562"/>
      <c r="AB3" s="562"/>
      <c r="AC3" s="562"/>
      <c r="AD3" s="562"/>
      <c r="AE3" s="562"/>
      <c r="AF3" s="562"/>
      <c r="AG3" s="562"/>
      <c r="AH3" s="562"/>
      <c r="AI3" s="562"/>
    </row>
    <row r="4" spans="1:35" s="52" customFormat="1" ht="15" customHeight="1">
      <c r="A4" s="62"/>
      <c r="B4" s="97" t="str">
        <f ca="1">CONCATENATE('Исходник '!A7," ",'Исходник '!B7)</f>
        <v xml:space="preserve">Действительно до «25» ноября 2022 г. </v>
      </c>
      <c r="C4" s="33"/>
      <c r="D4" s="33"/>
      <c r="E4" s="33"/>
      <c r="F4" s="33"/>
      <c r="G4" s="33"/>
      <c r="H4" s="33"/>
      <c r="I4" s="33"/>
      <c r="J4" s="33"/>
      <c r="K4" s="33"/>
      <c r="L4" s="33"/>
      <c r="M4" s="33"/>
      <c r="N4" s="33"/>
      <c r="O4" s="240"/>
      <c r="S4" s="240" t="s">
        <v>824</v>
      </c>
      <c r="X4" s="240"/>
      <c r="AA4" s="614" t="str">
        <f ca="1">'Исходник '!B34</f>
        <v>30 июня 2020г.</v>
      </c>
      <c r="AB4" s="562"/>
      <c r="AC4" s="562"/>
      <c r="AD4" s="562"/>
      <c r="AE4" s="562"/>
      <c r="AF4" s="562"/>
      <c r="AG4" s="562"/>
      <c r="AH4" s="562"/>
      <c r="AI4" s="562"/>
    </row>
    <row r="5" spans="1:35" s="52" customFormat="1" ht="12" customHeight="1">
      <c r="A5" s="62"/>
    </row>
    <row r="6" spans="1:35" s="52" customFormat="1" ht="15.75">
      <c r="A6" s="521" t="str">
        <f ca="1">CONCATENATE('Исходник '!A16," ",'Исходник '!F16)</f>
        <v>Протокол  №503-11</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row>
    <row r="7" spans="1:35" s="52" customFormat="1" ht="15.75">
      <c r="A7" s="521" t="s">
        <v>839</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row>
    <row r="8" spans="1:35" s="52" customFormat="1" ht="15.75">
      <c r="A8" s="521" t="s">
        <v>995</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row>
    <row r="9" spans="1:35" s="52" customFormat="1">
      <c r="A9" s="72"/>
      <c r="B9" s="72"/>
      <c r="C9" s="72"/>
      <c r="D9" s="72"/>
      <c r="E9" s="72"/>
      <c r="F9" s="272"/>
      <c r="H9" s="72"/>
      <c r="I9" s="273"/>
      <c r="J9" s="272"/>
      <c r="K9" s="273" t="s">
        <v>1301</v>
      </c>
      <c r="L9" s="266">
        <f ca="1">'Исходник '!B36</f>
        <v>23</v>
      </c>
      <c r="M9" s="72" t="s">
        <v>826</v>
      </c>
      <c r="O9" s="72" t="s">
        <v>827</v>
      </c>
      <c r="Q9" s="272"/>
      <c r="R9" s="267"/>
      <c r="S9" s="72"/>
      <c r="T9" s="266">
        <f ca="1">'Исходник '!B37</f>
        <v>58</v>
      </c>
      <c r="U9" s="267" t="s">
        <v>1000</v>
      </c>
      <c r="W9" s="72" t="s">
        <v>1303</v>
      </c>
      <c r="Y9" s="272"/>
      <c r="Z9" s="72"/>
      <c r="AB9" s="266">
        <f ca="1">'Исходник '!B38</f>
        <v>741</v>
      </c>
      <c r="AC9" s="72"/>
      <c r="AD9" s="72" t="s">
        <v>1002</v>
      </c>
    </row>
    <row r="10" spans="1:35" s="52" customFormat="1" ht="15.75">
      <c r="A10" s="521" t="s">
        <v>828</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row>
    <row r="11" spans="1:35" s="52" customFormat="1" ht="15.75">
      <c r="A11" s="842" t="str">
        <f ca="1">'Исходник '!B23</f>
        <v>приёмо-сдаточные</v>
      </c>
      <c r="B11" s="842"/>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row>
    <row r="12" spans="1:35" s="52" customFormat="1">
      <c r="A12" s="716" t="s">
        <v>1305</v>
      </c>
      <c r="B12" s="71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row>
    <row r="13" spans="1:35" s="52" customFormat="1" ht="15.75" customHeight="1">
      <c r="A13" s="606" t="s">
        <v>840</v>
      </c>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row>
    <row r="14" spans="1:35" s="52" customFormat="1" ht="15.75" customHeight="1">
      <c r="A14" s="521"/>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row>
    <row r="15" spans="1:35" ht="24.75" customHeight="1">
      <c r="A15" s="510" t="s">
        <v>1307</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row>
    <row r="16" spans="1:35" ht="84" customHeight="1">
      <c r="A16" s="622" t="s">
        <v>1017</v>
      </c>
      <c r="B16" s="622"/>
      <c r="C16" s="622" t="s">
        <v>841</v>
      </c>
      <c r="D16" s="622"/>
      <c r="E16" s="622"/>
      <c r="F16" s="622"/>
      <c r="G16" s="622"/>
      <c r="H16" s="633" t="s">
        <v>842</v>
      </c>
      <c r="I16" s="634"/>
      <c r="J16" s="634"/>
      <c r="K16" s="746"/>
      <c r="L16" s="746"/>
      <c r="M16" s="746"/>
      <c r="N16" s="468"/>
      <c r="O16" s="633" t="s">
        <v>843</v>
      </c>
      <c r="P16" s="746"/>
      <c r="Q16" s="746"/>
      <c r="R16" s="746"/>
      <c r="S16" s="746"/>
      <c r="T16" s="468"/>
      <c r="U16" s="633" t="s">
        <v>844</v>
      </c>
      <c r="V16" s="634"/>
      <c r="W16" s="634"/>
      <c r="X16" s="746"/>
      <c r="Y16" s="746"/>
      <c r="Z16" s="746"/>
      <c r="AA16" s="746"/>
      <c r="AB16" s="468"/>
      <c r="AC16" s="876" t="s">
        <v>845</v>
      </c>
      <c r="AD16" s="877"/>
      <c r="AE16" s="877"/>
      <c r="AF16" s="877"/>
      <c r="AG16" s="877"/>
      <c r="AH16" s="877"/>
      <c r="AI16" s="878"/>
    </row>
    <row r="17" spans="1:35" s="16" customFormat="1" ht="18" customHeight="1">
      <c r="A17" s="803">
        <v>1</v>
      </c>
      <c r="B17" s="803"/>
      <c r="C17" s="803">
        <v>2</v>
      </c>
      <c r="D17" s="803"/>
      <c r="E17" s="803"/>
      <c r="F17" s="803"/>
      <c r="G17" s="803"/>
      <c r="H17" s="796">
        <v>3</v>
      </c>
      <c r="I17" s="797"/>
      <c r="J17" s="797"/>
      <c r="K17" s="746"/>
      <c r="L17" s="746"/>
      <c r="M17" s="746"/>
      <c r="N17" s="468"/>
      <c r="O17" s="796">
        <v>5</v>
      </c>
      <c r="P17" s="797"/>
      <c r="Q17" s="797"/>
      <c r="R17" s="797"/>
      <c r="S17" s="746"/>
      <c r="T17" s="468"/>
      <c r="U17" s="796">
        <v>7</v>
      </c>
      <c r="V17" s="797"/>
      <c r="W17" s="797"/>
      <c r="X17" s="746"/>
      <c r="Y17" s="746"/>
      <c r="Z17" s="746"/>
      <c r="AA17" s="746"/>
      <c r="AB17" s="468"/>
      <c r="AC17" s="796">
        <v>9</v>
      </c>
      <c r="AD17" s="797"/>
      <c r="AE17" s="797"/>
      <c r="AF17" s="882"/>
      <c r="AG17" s="797"/>
      <c r="AH17" s="797"/>
      <c r="AI17" s="804"/>
    </row>
    <row r="18" spans="1:35" s="16" customFormat="1" ht="18" customHeight="1">
      <c r="A18" s="883" t="s">
        <v>846</v>
      </c>
      <c r="B18" s="841"/>
      <c r="C18" s="882"/>
      <c r="D18" s="882"/>
      <c r="E18" s="882"/>
      <c r="F18" s="882"/>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4"/>
    </row>
    <row r="19" spans="1:35" s="16" customFormat="1" ht="18" customHeight="1">
      <c r="A19" s="883" t="s">
        <v>847</v>
      </c>
      <c r="B19" s="841"/>
      <c r="C19" s="882"/>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4"/>
    </row>
    <row r="20" spans="1:35" ht="18" customHeight="1">
      <c r="A20" s="622">
        <v>1</v>
      </c>
      <c r="B20" s="622"/>
      <c r="C20" s="622" t="s">
        <v>848</v>
      </c>
      <c r="D20" s="622"/>
      <c r="E20" s="622"/>
      <c r="F20" s="622"/>
      <c r="G20" s="622"/>
      <c r="H20" s="879" t="s">
        <v>849</v>
      </c>
      <c r="I20" s="880"/>
      <c r="J20" s="880"/>
      <c r="K20" s="880"/>
      <c r="L20" s="880"/>
      <c r="M20" s="880"/>
      <c r="N20" s="881"/>
      <c r="O20" s="633" t="s">
        <v>850</v>
      </c>
      <c r="P20" s="634"/>
      <c r="Q20" s="634"/>
      <c r="R20" s="634"/>
      <c r="S20" s="634"/>
      <c r="T20" s="635"/>
      <c r="U20" s="633" t="s">
        <v>850</v>
      </c>
      <c r="V20" s="634"/>
      <c r="W20" s="634"/>
      <c r="X20" s="634"/>
      <c r="Y20" s="634"/>
      <c r="Z20" s="634"/>
      <c r="AA20" s="746"/>
      <c r="AB20" s="468"/>
      <c r="AC20" s="634" t="s">
        <v>850</v>
      </c>
      <c r="AD20" s="746"/>
      <c r="AE20" s="746"/>
      <c r="AF20" s="746"/>
      <c r="AG20" s="746"/>
      <c r="AH20" s="746"/>
      <c r="AI20" s="468"/>
    </row>
    <row r="21" spans="1:35" ht="18" customHeight="1">
      <c r="A21" s="622">
        <v>2</v>
      </c>
      <c r="B21" s="622"/>
      <c r="C21" s="622" t="s">
        <v>848</v>
      </c>
      <c r="D21" s="622"/>
      <c r="E21" s="622"/>
      <c r="F21" s="622"/>
      <c r="G21" s="622"/>
      <c r="H21" s="879" t="s">
        <v>851</v>
      </c>
      <c r="I21" s="880"/>
      <c r="J21" s="880"/>
      <c r="K21" s="880"/>
      <c r="L21" s="880"/>
      <c r="M21" s="880"/>
      <c r="N21" s="881"/>
      <c r="O21" s="633" t="s">
        <v>850</v>
      </c>
      <c r="P21" s="634"/>
      <c r="Q21" s="634"/>
      <c r="R21" s="634"/>
      <c r="S21" s="634"/>
      <c r="T21" s="634"/>
      <c r="U21" s="633" t="s">
        <v>850</v>
      </c>
      <c r="V21" s="634"/>
      <c r="W21" s="634"/>
      <c r="X21" s="634"/>
      <c r="Y21" s="634"/>
      <c r="Z21" s="634"/>
      <c r="AA21" s="746"/>
      <c r="AB21" s="468"/>
      <c r="AC21" s="634" t="s">
        <v>850</v>
      </c>
      <c r="AD21" s="746"/>
      <c r="AE21" s="746"/>
      <c r="AF21" s="746"/>
      <c r="AG21" s="746"/>
      <c r="AH21" s="746"/>
      <c r="AI21" s="468"/>
    </row>
    <row r="22" spans="1:35" ht="18" customHeight="1">
      <c r="A22" s="622">
        <v>3</v>
      </c>
      <c r="B22" s="622"/>
      <c r="C22" s="622" t="s">
        <v>848</v>
      </c>
      <c r="D22" s="622"/>
      <c r="E22" s="622"/>
      <c r="F22" s="622"/>
      <c r="G22" s="622"/>
      <c r="H22" s="879" t="s">
        <v>852</v>
      </c>
      <c r="I22" s="880"/>
      <c r="J22" s="880"/>
      <c r="K22" s="880"/>
      <c r="L22" s="880"/>
      <c r="M22" s="880"/>
      <c r="N22" s="881"/>
      <c r="O22" s="633" t="s">
        <v>850</v>
      </c>
      <c r="P22" s="634"/>
      <c r="Q22" s="634"/>
      <c r="R22" s="634"/>
      <c r="S22" s="634"/>
      <c r="T22" s="634"/>
      <c r="U22" s="633" t="s">
        <v>850</v>
      </c>
      <c r="V22" s="634"/>
      <c r="W22" s="634"/>
      <c r="X22" s="634"/>
      <c r="Y22" s="634"/>
      <c r="Z22" s="634"/>
      <c r="AA22" s="746"/>
      <c r="AB22" s="468"/>
      <c r="AC22" s="634" t="s">
        <v>850</v>
      </c>
      <c r="AD22" s="746"/>
      <c r="AE22" s="746"/>
      <c r="AF22" s="746"/>
      <c r="AG22" s="746"/>
      <c r="AH22" s="746"/>
      <c r="AI22" s="468"/>
    </row>
    <row r="23" spans="1:35" ht="18" customHeight="1">
      <c r="A23" s="622">
        <v>4</v>
      </c>
      <c r="B23" s="622"/>
      <c r="C23" s="622" t="s">
        <v>848</v>
      </c>
      <c r="D23" s="622"/>
      <c r="E23" s="622"/>
      <c r="F23" s="622"/>
      <c r="G23" s="622"/>
      <c r="H23" s="879" t="s">
        <v>853</v>
      </c>
      <c r="I23" s="880"/>
      <c r="J23" s="880"/>
      <c r="K23" s="880"/>
      <c r="L23" s="880"/>
      <c r="M23" s="880"/>
      <c r="N23" s="881"/>
      <c r="O23" s="633" t="s">
        <v>850</v>
      </c>
      <c r="P23" s="634"/>
      <c r="Q23" s="634"/>
      <c r="R23" s="634"/>
      <c r="S23" s="634"/>
      <c r="T23" s="634"/>
      <c r="U23" s="633" t="s">
        <v>850</v>
      </c>
      <c r="V23" s="634"/>
      <c r="W23" s="634"/>
      <c r="X23" s="634"/>
      <c r="Y23" s="634"/>
      <c r="Z23" s="634"/>
      <c r="AA23" s="746"/>
      <c r="AB23" s="468"/>
      <c r="AC23" s="634" t="s">
        <v>850</v>
      </c>
      <c r="AD23" s="746"/>
      <c r="AE23" s="746"/>
      <c r="AF23" s="746"/>
      <c r="AG23" s="746"/>
      <c r="AH23" s="746"/>
      <c r="AI23" s="468"/>
    </row>
    <row r="24" spans="1:35" ht="18" customHeight="1">
      <c r="A24" s="622">
        <v>5</v>
      </c>
      <c r="B24" s="622"/>
      <c r="C24" s="622" t="s">
        <v>848</v>
      </c>
      <c r="D24" s="622"/>
      <c r="E24" s="622"/>
      <c r="F24" s="622"/>
      <c r="G24" s="622"/>
      <c r="H24" s="879" t="s">
        <v>854</v>
      </c>
      <c r="I24" s="880"/>
      <c r="J24" s="880"/>
      <c r="K24" s="880"/>
      <c r="L24" s="880"/>
      <c r="M24" s="880"/>
      <c r="N24" s="881"/>
      <c r="O24" s="633" t="s">
        <v>850</v>
      </c>
      <c r="P24" s="634"/>
      <c r="Q24" s="634"/>
      <c r="R24" s="634"/>
      <c r="S24" s="634"/>
      <c r="T24" s="634"/>
      <c r="U24" s="633" t="s">
        <v>850</v>
      </c>
      <c r="V24" s="634"/>
      <c r="W24" s="634"/>
      <c r="X24" s="634"/>
      <c r="Y24" s="634"/>
      <c r="Z24" s="634"/>
      <c r="AA24" s="746"/>
      <c r="AB24" s="468"/>
      <c r="AC24" s="634" t="s">
        <v>850</v>
      </c>
      <c r="AD24" s="746"/>
      <c r="AE24" s="746"/>
      <c r="AF24" s="746"/>
      <c r="AG24" s="746"/>
      <c r="AH24" s="746"/>
      <c r="AI24" s="468"/>
    </row>
    <row r="25" spans="1:35" ht="18" customHeight="1">
      <c r="A25" s="622">
        <v>6</v>
      </c>
      <c r="B25" s="622"/>
      <c r="C25" s="622" t="s">
        <v>855</v>
      </c>
      <c r="D25" s="622"/>
      <c r="E25" s="622"/>
      <c r="F25" s="622"/>
      <c r="G25" s="622"/>
      <c r="H25" s="879" t="s">
        <v>856</v>
      </c>
      <c r="I25" s="880"/>
      <c r="J25" s="880"/>
      <c r="K25" s="880"/>
      <c r="L25" s="880"/>
      <c r="M25" s="880"/>
      <c r="N25" s="881"/>
      <c r="O25" s="633" t="s">
        <v>850</v>
      </c>
      <c r="P25" s="634"/>
      <c r="Q25" s="634"/>
      <c r="R25" s="634"/>
      <c r="S25" s="634"/>
      <c r="T25" s="634"/>
      <c r="U25" s="633" t="s">
        <v>850</v>
      </c>
      <c r="V25" s="634"/>
      <c r="W25" s="634"/>
      <c r="X25" s="634"/>
      <c r="Y25" s="634"/>
      <c r="Z25" s="634"/>
      <c r="AA25" s="746"/>
      <c r="AB25" s="468"/>
      <c r="AC25" s="634" t="s">
        <v>850</v>
      </c>
      <c r="AD25" s="746"/>
      <c r="AE25" s="746"/>
      <c r="AF25" s="746"/>
      <c r="AG25" s="746"/>
      <c r="AH25" s="746"/>
      <c r="AI25" s="468"/>
    </row>
    <row r="26" spans="1:35" ht="18" customHeight="1">
      <c r="A26" s="622">
        <v>7</v>
      </c>
      <c r="B26" s="622"/>
      <c r="C26" s="622" t="s">
        <v>855</v>
      </c>
      <c r="D26" s="622"/>
      <c r="E26" s="622"/>
      <c r="F26" s="622"/>
      <c r="G26" s="622"/>
      <c r="H26" s="879" t="s">
        <v>857</v>
      </c>
      <c r="I26" s="880"/>
      <c r="J26" s="880"/>
      <c r="K26" s="880"/>
      <c r="L26" s="880"/>
      <c r="M26" s="880"/>
      <c r="N26" s="881"/>
      <c r="O26" s="633" t="s">
        <v>850</v>
      </c>
      <c r="P26" s="634"/>
      <c r="Q26" s="634"/>
      <c r="R26" s="634"/>
      <c r="S26" s="634"/>
      <c r="T26" s="634"/>
      <c r="U26" s="633" t="s">
        <v>850</v>
      </c>
      <c r="V26" s="634"/>
      <c r="W26" s="634"/>
      <c r="X26" s="634"/>
      <c r="Y26" s="634"/>
      <c r="Z26" s="634"/>
      <c r="AA26" s="746"/>
      <c r="AB26" s="468"/>
      <c r="AC26" s="634" t="s">
        <v>850</v>
      </c>
      <c r="AD26" s="746"/>
      <c r="AE26" s="746"/>
      <c r="AF26" s="746"/>
      <c r="AG26" s="746"/>
      <c r="AH26" s="746"/>
      <c r="AI26" s="468"/>
    </row>
    <row r="27" spans="1:35" ht="18" customHeight="1">
      <c r="A27" s="622">
        <v>8</v>
      </c>
      <c r="B27" s="622"/>
      <c r="C27" s="622" t="s">
        <v>855</v>
      </c>
      <c r="D27" s="622"/>
      <c r="E27" s="622"/>
      <c r="F27" s="622"/>
      <c r="G27" s="622"/>
      <c r="H27" s="879" t="s">
        <v>858</v>
      </c>
      <c r="I27" s="880"/>
      <c r="J27" s="880"/>
      <c r="K27" s="880"/>
      <c r="L27" s="880"/>
      <c r="M27" s="880"/>
      <c r="N27" s="881"/>
      <c r="O27" s="633" t="s">
        <v>850</v>
      </c>
      <c r="P27" s="634"/>
      <c r="Q27" s="634"/>
      <c r="R27" s="634"/>
      <c r="S27" s="634"/>
      <c r="T27" s="634"/>
      <c r="U27" s="633" t="s">
        <v>850</v>
      </c>
      <c r="V27" s="634"/>
      <c r="W27" s="634"/>
      <c r="X27" s="634"/>
      <c r="Y27" s="634"/>
      <c r="Z27" s="634"/>
      <c r="AA27" s="746"/>
      <c r="AB27" s="468"/>
      <c r="AC27" s="634" t="s">
        <v>850</v>
      </c>
      <c r="AD27" s="746"/>
      <c r="AE27" s="746"/>
      <c r="AF27" s="746"/>
      <c r="AG27" s="746"/>
      <c r="AH27" s="746"/>
      <c r="AI27" s="468"/>
    </row>
    <row r="28" spans="1:35" ht="18" customHeight="1">
      <c r="A28" s="622">
        <v>9</v>
      </c>
      <c r="B28" s="622"/>
      <c r="C28" s="622" t="s">
        <v>859</v>
      </c>
      <c r="D28" s="622"/>
      <c r="E28" s="622"/>
      <c r="F28" s="622"/>
      <c r="G28" s="622"/>
      <c r="H28" s="879" t="s">
        <v>860</v>
      </c>
      <c r="I28" s="880"/>
      <c r="J28" s="880"/>
      <c r="K28" s="880"/>
      <c r="L28" s="880"/>
      <c r="M28" s="880"/>
      <c r="N28" s="881"/>
      <c r="O28" s="633" t="s">
        <v>850</v>
      </c>
      <c r="P28" s="634"/>
      <c r="Q28" s="634"/>
      <c r="R28" s="634"/>
      <c r="S28" s="634"/>
      <c r="T28" s="634"/>
      <c r="U28" s="633" t="s">
        <v>850</v>
      </c>
      <c r="V28" s="634"/>
      <c r="W28" s="634"/>
      <c r="X28" s="634"/>
      <c r="Y28" s="634"/>
      <c r="Z28" s="634"/>
      <c r="AA28" s="746"/>
      <c r="AB28" s="468"/>
      <c r="AC28" s="634" t="s">
        <v>850</v>
      </c>
      <c r="AD28" s="746"/>
      <c r="AE28" s="746"/>
      <c r="AF28" s="746"/>
      <c r="AG28" s="746"/>
      <c r="AH28" s="746"/>
      <c r="AI28" s="468"/>
    </row>
    <row r="29" spans="1:35" ht="18" customHeight="1">
      <c r="A29" s="622">
        <v>10</v>
      </c>
      <c r="B29" s="622"/>
      <c r="C29" s="622" t="s">
        <v>859</v>
      </c>
      <c r="D29" s="622"/>
      <c r="E29" s="622"/>
      <c r="F29" s="622"/>
      <c r="G29" s="622"/>
      <c r="H29" s="879" t="s">
        <v>861</v>
      </c>
      <c r="I29" s="880"/>
      <c r="J29" s="880"/>
      <c r="K29" s="880"/>
      <c r="L29" s="880"/>
      <c r="M29" s="880"/>
      <c r="N29" s="881"/>
      <c r="O29" s="633" t="s">
        <v>850</v>
      </c>
      <c r="P29" s="634"/>
      <c r="Q29" s="634"/>
      <c r="R29" s="634"/>
      <c r="S29" s="634"/>
      <c r="T29" s="634"/>
      <c r="U29" s="633" t="s">
        <v>850</v>
      </c>
      <c r="V29" s="634"/>
      <c r="W29" s="634"/>
      <c r="X29" s="634"/>
      <c r="Y29" s="634"/>
      <c r="Z29" s="634"/>
      <c r="AA29" s="746"/>
      <c r="AB29" s="468"/>
      <c r="AC29" s="634" t="s">
        <v>850</v>
      </c>
      <c r="AD29" s="746"/>
      <c r="AE29" s="746"/>
      <c r="AF29" s="746"/>
      <c r="AG29" s="746"/>
      <c r="AH29" s="746"/>
      <c r="AI29" s="468"/>
    </row>
    <row r="30" spans="1:35" s="16" customFormat="1" ht="18" customHeight="1">
      <c r="A30" s="883" t="s">
        <v>862</v>
      </c>
      <c r="B30" s="841"/>
      <c r="C30" s="882"/>
      <c r="D30" s="882"/>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4"/>
    </row>
    <row r="31" spans="1:35" ht="18" customHeight="1">
      <c r="A31" s="622">
        <v>11</v>
      </c>
      <c r="B31" s="622"/>
      <c r="C31" s="622" t="s">
        <v>848</v>
      </c>
      <c r="D31" s="622"/>
      <c r="E31" s="622"/>
      <c r="F31" s="622"/>
      <c r="G31" s="622"/>
      <c r="H31" s="879" t="s">
        <v>863</v>
      </c>
      <c r="I31" s="880"/>
      <c r="J31" s="880"/>
      <c r="K31" s="880"/>
      <c r="L31" s="880"/>
      <c r="M31" s="880"/>
      <c r="N31" s="881"/>
      <c r="O31" s="633" t="s">
        <v>850</v>
      </c>
      <c r="P31" s="634"/>
      <c r="Q31" s="634"/>
      <c r="R31" s="634"/>
      <c r="S31" s="634"/>
      <c r="T31" s="635"/>
      <c r="U31" s="633" t="s">
        <v>850</v>
      </c>
      <c r="V31" s="634"/>
      <c r="W31" s="634"/>
      <c r="X31" s="634"/>
      <c r="Y31" s="634"/>
      <c r="Z31" s="634"/>
      <c r="AA31" s="746"/>
      <c r="AB31" s="468"/>
      <c r="AC31" s="634" t="s">
        <v>850</v>
      </c>
      <c r="AD31" s="746"/>
      <c r="AE31" s="746"/>
      <c r="AF31" s="746"/>
      <c r="AG31" s="746"/>
      <c r="AH31" s="746"/>
      <c r="AI31" s="468"/>
    </row>
    <row r="32" spans="1:35" ht="18" customHeight="1">
      <c r="A32" s="622">
        <v>12</v>
      </c>
      <c r="B32" s="622"/>
      <c r="C32" s="622" t="s">
        <v>848</v>
      </c>
      <c r="D32" s="622"/>
      <c r="E32" s="622"/>
      <c r="F32" s="622"/>
      <c r="G32" s="622"/>
      <c r="H32" s="879" t="s">
        <v>864</v>
      </c>
      <c r="I32" s="880"/>
      <c r="J32" s="880"/>
      <c r="K32" s="880"/>
      <c r="L32" s="880"/>
      <c r="M32" s="880"/>
      <c r="N32" s="881"/>
      <c r="O32" s="633" t="s">
        <v>850</v>
      </c>
      <c r="P32" s="634"/>
      <c r="Q32" s="634"/>
      <c r="R32" s="634"/>
      <c r="S32" s="634"/>
      <c r="T32" s="634"/>
      <c r="U32" s="633" t="s">
        <v>850</v>
      </c>
      <c r="V32" s="634"/>
      <c r="W32" s="634"/>
      <c r="X32" s="634"/>
      <c r="Y32" s="634"/>
      <c r="Z32" s="634"/>
      <c r="AA32" s="746"/>
      <c r="AB32" s="468"/>
      <c r="AC32" s="634" t="s">
        <v>850</v>
      </c>
      <c r="AD32" s="746"/>
      <c r="AE32" s="746"/>
      <c r="AF32" s="746"/>
      <c r="AG32" s="746"/>
      <c r="AH32" s="746"/>
      <c r="AI32" s="468"/>
    </row>
    <row r="33" spans="1:35" ht="18" customHeight="1">
      <c r="A33" s="622">
        <v>13</v>
      </c>
      <c r="B33" s="622"/>
      <c r="C33" s="622" t="s">
        <v>848</v>
      </c>
      <c r="D33" s="622"/>
      <c r="E33" s="622"/>
      <c r="F33" s="622"/>
      <c r="G33" s="622"/>
      <c r="H33" s="879" t="s">
        <v>865</v>
      </c>
      <c r="I33" s="880"/>
      <c r="J33" s="880"/>
      <c r="K33" s="880"/>
      <c r="L33" s="880"/>
      <c r="M33" s="880"/>
      <c r="N33" s="881"/>
      <c r="O33" s="633" t="s">
        <v>850</v>
      </c>
      <c r="P33" s="634"/>
      <c r="Q33" s="634"/>
      <c r="R33" s="634"/>
      <c r="S33" s="634"/>
      <c r="T33" s="634"/>
      <c r="U33" s="633" t="s">
        <v>850</v>
      </c>
      <c r="V33" s="634"/>
      <c r="W33" s="634"/>
      <c r="X33" s="634"/>
      <c r="Y33" s="634"/>
      <c r="Z33" s="634"/>
      <c r="AA33" s="746"/>
      <c r="AB33" s="468"/>
      <c r="AC33" s="634" t="s">
        <v>850</v>
      </c>
      <c r="AD33" s="746"/>
      <c r="AE33" s="746"/>
      <c r="AF33" s="746"/>
      <c r="AG33" s="746"/>
      <c r="AH33" s="746"/>
      <c r="AI33" s="468"/>
    </row>
    <row r="34" spans="1:35" ht="18" customHeight="1">
      <c r="A34" s="622">
        <v>14</v>
      </c>
      <c r="B34" s="622"/>
      <c r="C34" s="622" t="s">
        <v>848</v>
      </c>
      <c r="D34" s="622"/>
      <c r="E34" s="622"/>
      <c r="F34" s="622"/>
      <c r="G34" s="622"/>
      <c r="H34" s="879" t="s">
        <v>866</v>
      </c>
      <c r="I34" s="880"/>
      <c r="J34" s="880"/>
      <c r="K34" s="880"/>
      <c r="L34" s="880"/>
      <c r="M34" s="880"/>
      <c r="N34" s="881"/>
      <c r="O34" s="633" t="s">
        <v>850</v>
      </c>
      <c r="P34" s="634"/>
      <c r="Q34" s="634"/>
      <c r="R34" s="634"/>
      <c r="S34" s="634"/>
      <c r="T34" s="634"/>
      <c r="U34" s="633" t="s">
        <v>850</v>
      </c>
      <c r="V34" s="634"/>
      <c r="W34" s="634"/>
      <c r="X34" s="634"/>
      <c r="Y34" s="634"/>
      <c r="Z34" s="634"/>
      <c r="AA34" s="746"/>
      <c r="AB34" s="468"/>
      <c r="AC34" s="634" t="s">
        <v>850</v>
      </c>
      <c r="AD34" s="746"/>
      <c r="AE34" s="746"/>
      <c r="AF34" s="746"/>
      <c r="AG34" s="746"/>
      <c r="AH34" s="746"/>
      <c r="AI34" s="468"/>
    </row>
    <row r="35" spans="1:35" ht="18" customHeight="1">
      <c r="A35" s="622">
        <v>15</v>
      </c>
      <c r="B35" s="622"/>
      <c r="C35" s="622" t="s">
        <v>848</v>
      </c>
      <c r="D35" s="622"/>
      <c r="E35" s="622"/>
      <c r="F35" s="622"/>
      <c r="G35" s="622"/>
      <c r="H35" s="879" t="s">
        <v>867</v>
      </c>
      <c r="I35" s="880"/>
      <c r="J35" s="880"/>
      <c r="K35" s="880"/>
      <c r="L35" s="880"/>
      <c r="M35" s="880"/>
      <c r="N35" s="881"/>
      <c r="O35" s="633" t="s">
        <v>850</v>
      </c>
      <c r="P35" s="634"/>
      <c r="Q35" s="634"/>
      <c r="R35" s="634"/>
      <c r="S35" s="634"/>
      <c r="T35" s="634"/>
      <c r="U35" s="633" t="s">
        <v>850</v>
      </c>
      <c r="V35" s="634"/>
      <c r="W35" s="634"/>
      <c r="X35" s="634"/>
      <c r="Y35" s="634"/>
      <c r="Z35" s="634"/>
      <c r="AA35" s="746"/>
      <c r="AB35" s="468"/>
      <c r="AC35" s="634" t="s">
        <v>850</v>
      </c>
      <c r="AD35" s="746"/>
      <c r="AE35" s="746"/>
      <c r="AF35" s="746"/>
      <c r="AG35" s="746"/>
      <c r="AH35" s="746"/>
      <c r="AI35" s="468"/>
    </row>
    <row r="36" spans="1:35" ht="18" customHeight="1">
      <c r="A36" s="622">
        <v>16</v>
      </c>
      <c r="B36" s="622"/>
      <c r="C36" s="622" t="s">
        <v>855</v>
      </c>
      <c r="D36" s="622"/>
      <c r="E36" s="622"/>
      <c r="F36" s="622"/>
      <c r="G36" s="622"/>
      <c r="H36" s="879" t="s">
        <v>868</v>
      </c>
      <c r="I36" s="880"/>
      <c r="J36" s="880"/>
      <c r="K36" s="880"/>
      <c r="L36" s="880"/>
      <c r="M36" s="880"/>
      <c r="N36" s="881"/>
      <c r="O36" s="633" t="s">
        <v>850</v>
      </c>
      <c r="P36" s="634"/>
      <c r="Q36" s="634"/>
      <c r="R36" s="634"/>
      <c r="S36" s="634"/>
      <c r="T36" s="634"/>
      <c r="U36" s="633" t="s">
        <v>850</v>
      </c>
      <c r="V36" s="634"/>
      <c r="W36" s="634"/>
      <c r="X36" s="634"/>
      <c r="Y36" s="634"/>
      <c r="Z36" s="634"/>
      <c r="AA36" s="746"/>
      <c r="AB36" s="468"/>
      <c r="AC36" s="634" t="s">
        <v>850</v>
      </c>
      <c r="AD36" s="746"/>
      <c r="AE36" s="746"/>
      <c r="AF36" s="746"/>
      <c r="AG36" s="746"/>
      <c r="AH36" s="746"/>
      <c r="AI36" s="468"/>
    </row>
    <row r="37" spans="1:35" ht="18" customHeight="1">
      <c r="A37" s="622">
        <v>17</v>
      </c>
      <c r="B37" s="622"/>
      <c r="C37" s="622" t="s">
        <v>855</v>
      </c>
      <c r="D37" s="622"/>
      <c r="E37" s="622"/>
      <c r="F37" s="622"/>
      <c r="G37" s="622"/>
      <c r="H37" s="879" t="s">
        <v>869</v>
      </c>
      <c r="I37" s="880"/>
      <c r="J37" s="880"/>
      <c r="K37" s="880"/>
      <c r="L37" s="880"/>
      <c r="M37" s="880"/>
      <c r="N37" s="881"/>
      <c r="O37" s="633" t="s">
        <v>850</v>
      </c>
      <c r="P37" s="634"/>
      <c r="Q37" s="634"/>
      <c r="R37" s="634"/>
      <c r="S37" s="634"/>
      <c r="T37" s="634"/>
      <c r="U37" s="633" t="s">
        <v>850</v>
      </c>
      <c r="V37" s="634"/>
      <c r="W37" s="634"/>
      <c r="X37" s="634"/>
      <c r="Y37" s="634"/>
      <c r="Z37" s="634"/>
      <c r="AA37" s="746"/>
      <c r="AB37" s="468"/>
      <c r="AC37" s="634" t="s">
        <v>850</v>
      </c>
      <c r="AD37" s="746"/>
      <c r="AE37" s="746"/>
      <c r="AF37" s="746"/>
      <c r="AG37" s="746"/>
      <c r="AH37" s="746"/>
      <c r="AI37" s="468"/>
    </row>
    <row r="38" spans="1:35" ht="18" customHeight="1">
      <c r="A38" s="622">
        <v>18</v>
      </c>
      <c r="B38" s="622"/>
      <c r="C38" s="622" t="s">
        <v>855</v>
      </c>
      <c r="D38" s="622"/>
      <c r="E38" s="622"/>
      <c r="F38" s="622"/>
      <c r="G38" s="622"/>
      <c r="H38" s="879" t="s">
        <v>870</v>
      </c>
      <c r="I38" s="880"/>
      <c r="J38" s="880"/>
      <c r="K38" s="880"/>
      <c r="L38" s="880"/>
      <c r="M38" s="880"/>
      <c r="N38" s="881"/>
      <c r="O38" s="633" t="s">
        <v>850</v>
      </c>
      <c r="P38" s="634"/>
      <c r="Q38" s="634"/>
      <c r="R38" s="634"/>
      <c r="S38" s="634"/>
      <c r="T38" s="634"/>
      <c r="U38" s="633" t="s">
        <v>850</v>
      </c>
      <c r="V38" s="634"/>
      <c r="W38" s="634"/>
      <c r="X38" s="634"/>
      <c r="Y38" s="634"/>
      <c r="Z38" s="634"/>
      <c r="AA38" s="746"/>
      <c r="AB38" s="468"/>
      <c r="AC38" s="634" t="s">
        <v>850</v>
      </c>
      <c r="AD38" s="746"/>
      <c r="AE38" s="746"/>
      <c r="AF38" s="746"/>
      <c r="AG38" s="746"/>
      <c r="AH38" s="746"/>
      <c r="AI38" s="468"/>
    </row>
    <row r="39" spans="1:35" ht="18" customHeight="1">
      <c r="A39" s="622">
        <v>19</v>
      </c>
      <c r="B39" s="622"/>
      <c r="C39" s="622" t="s">
        <v>859</v>
      </c>
      <c r="D39" s="622"/>
      <c r="E39" s="622"/>
      <c r="F39" s="622"/>
      <c r="G39" s="622"/>
      <c r="H39" s="879" t="s">
        <v>871</v>
      </c>
      <c r="I39" s="880"/>
      <c r="J39" s="880"/>
      <c r="K39" s="880"/>
      <c r="L39" s="880"/>
      <c r="M39" s="880"/>
      <c r="N39" s="881"/>
      <c r="O39" s="633" t="s">
        <v>850</v>
      </c>
      <c r="P39" s="634"/>
      <c r="Q39" s="634"/>
      <c r="R39" s="634"/>
      <c r="S39" s="634"/>
      <c r="T39" s="634"/>
      <c r="U39" s="633" t="s">
        <v>850</v>
      </c>
      <c r="V39" s="634"/>
      <c r="W39" s="634"/>
      <c r="X39" s="634"/>
      <c r="Y39" s="634"/>
      <c r="Z39" s="634"/>
      <c r="AA39" s="746"/>
      <c r="AB39" s="468"/>
      <c r="AC39" s="634" t="s">
        <v>850</v>
      </c>
      <c r="AD39" s="746"/>
      <c r="AE39" s="746"/>
      <c r="AF39" s="746"/>
      <c r="AG39" s="746"/>
      <c r="AH39" s="746"/>
      <c r="AI39" s="468"/>
    </row>
    <row r="40" spans="1:35" ht="18" customHeight="1">
      <c r="A40" s="622">
        <v>20</v>
      </c>
      <c r="B40" s="622"/>
      <c r="C40" s="622" t="s">
        <v>859</v>
      </c>
      <c r="D40" s="622"/>
      <c r="E40" s="622"/>
      <c r="F40" s="622"/>
      <c r="G40" s="622"/>
      <c r="H40" s="879" t="s">
        <v>872</v>
      </c>
      <c r="I40" s="880"/>
      <c r="J40" s="880"/>
      <c r="K40" s="880"/>
      <c r="L40" s="880"/>
      <c r="M40" s="880"/>
      <c r="N40" s="881"/>
      <c r="O40" s="633" t="s">
        <v>850</v>
      </c>
      <c r="P40" s="634"/>
      <c r="Q40" s="634"/>
      <c r="R40" s="634"/>
      <c r="S40" s="634"/>
      <c r="T40" s="634"/>
      <c r="U40" s="633" t="s">
        <v>850</v>
      </c>
      <c r="V40" s="634"/>
      <c r="W40" s="634"/>
      <c r="X40" s="634"/>
      <c r="Y40" s="634"/>
      <c r="Z40" s="634"/>
      <c r="AA40" s="746"/>
      <c r="AB40" s="468"/>
      <c r="AC40" s="634" t="s">
        <v>850</v>
      </c>
      <c r="AD40" s="746"/>
      <c r="AE40" s="746"/>
      <c r="AF40" s="746"/>
      <c r="AG40" s="746"/>
      <c r="AH40" s="746"/>
      <c r="AI40" s="468"/>
    </row>
    <row r="41" spans="1:35" s="16" customFormat="1" ht="18" customHeight="1">
      <c r="A41" s="883" t="s">
        <v>873</v>
      </c>
      <c r="B41" s="841"/>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4"/>
    </row>
    <row r="42" spans="1:35" s="16" customFormat="1" ht="18" customHeight="1">
      <c r="A42" s="883" t="s">
        <v>847</v>
      </c>
      <c r="B42" s="841"/>
      <c r="C42" s="882"/>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4"/>
    </row>
    <row r="43" spans="1:35" ht="18" customHeight="1">
      <c r="A43" s="622">
        <v>21</v>
      </c>
      <c r="B43" s="622"/>
      <c r="C43" s="622" t="s">
        <v>855</v>
      </c>
      <c r="D43" s="622"/>
      <c r="E43" s="622"/>
      <c r="F43" s="622"/>
      <c r="G43" s="622"/>
      <c r="H43" s="879" t="s">
        <v>874</v>
      </c>
      <c r="I43" s="880"/>
      <c r="J43" s="880"/>
      <c r="K43" s="880"/>
      <c r="L43" s="880"/>
      <c r="M43" s="880"/>
      <c r="N43" s="881"/>
      <c r="O43" s="633" t="s">
        <v>850</v>
      </c>
      <c r="P43" s="634"/>
      <c r="Q43" s="634"/>
      <c r="R43" s="634"/>
      <c r="S43" s="634"/>
      <c r="T43" s="635"/>
      <c r="U43" s="633" t="s">
        <v>850</v>
      </c>
      <c r="V43" s="634"/>
      <c r="W43" s="634"/>
      <c r="X43" s="634"/>
      <c r="Y43" s="634"/>
      <c r="Z43" s="634"/>
      <c r="AA43" s="746"/>
      <c r="AB43" s="468"/>
      <c r="AC43" s="634" t="s">
        <v>850</v>
      </c>
      <c r="AD43" s="746"/>
      <c r="AE43" s="746"/>
      <c r="AF43" s="746"/>
      <c r="AG43" s="746"/>
      <c r="AH43" s="746"/>
      <c r="AI43" s="468"/>
    </row>
    <row r="44" spans="1:35" ht="18" customHeight="1">
      <c r="A44" s="622">
        <v>22</v>
      </c>
      <c r="B44" s="622"/>
      <c r="C44" s="622" t="s">
        <v>855</v>
      </c>
      <c r="D44" s="622"/>
      <c r="E44" s="622"/>
      <c r="F44" s="622"/>
      <c r="G44" s="622"/>
      <c r="H44" s="879" t="s">
        <v>875</v>
      </c>
      <c r="I44" s="880"/>
      <c r="J44" s="880"/>
      <c r="K44" s="880"/>
      <c r="L44" s="880"/>
      <c r="M44" s="880"/>
      <c r="N44" s="881"/>
      <c r="O44" s="633" t="s">
        <v>850</v>
      </c>
      <c r="P44" s="634"/>
      <c r="Q44" s="634"/>
      <c r="R44" s="634"/>
      <c r="S44" s="634"/>
      <c r="T44" s="634"/>
      <c r="U44" s="633" t="s">
        <v>850</v>
      </c>
      <c r="V44" s="634"/>
      <c r="W44" s="634"/>
      <c r="X44" s="634"/>
      <c r="Y44" s="634"/>
      <c r="Z44" s="634"/>
      <c r="AA44" s="746"/>
      <c r="AB44" s="468"/>
      <c r="AC44" s="634" t="s">
        <v>850</v>
      </c>
      <c r="AD44" s="746"/>
      <c r="AE44" s="746"/>
      <c r="AF44" s="746"/>
      <c r="AG44" s="746"/>
      <c r="AH44" s="746"/>
      <c r="AI44" s="468"/>
    </row>
    <row r="45" spans="1:35" ht="18" customHeight="1">
      <c r="A45" s="622">
        <v>23</v>
      </c>
      <c r="B45" s="622"/>
      <c r="C45" s="622" t="s">
        <v>855</v>
      </c>
      <c r="D45" s="622"/>
      <c r="E45" s="622"/>
      <c r="F45" s="622"/>
      <c r="G45" s="622"/>
      <c r="H45" s="879" t="s">
        <v>876</v>
      </c>
      <c r="I45" s="880"/>
      <c r="J45" s="880"/>
      <c r="K45" s="880"/>
      <c r="L45" s="880"/>
      <c r="M45" s="880"/>
      <c r="N45" s="881"/>
      <c r="O45" s="633" t="s">
        <v>850</v>
      </c>
      <c r="P45" s="634"/>
      <c r="Q45" s="634"/>
      <c r="R45" s="634"/>
      <c r="S45" s="634"/>
      <c r="T45" s="634"/>
      <c r="U45" s="633" t="s">
        <v>850</v>
      </c>
      <c r="V45" s="634"/>
      <c r="W45" s="634"/>
      <c r="X45" s="634"/>
      <c r="Y45" s="634"/>
      <c r="Z45" s="634"/>
      <c r="AA45" s="746"/>
      <c r="AB45" s="468"/>
      <c r="AC45" s="634" t="s">
        <v>850</v>
      </c>
      <c r="AD45" s="746"/>
      <c r="AE45" s="746"/>
      <c r="AF45" s="746"/>
      <c r="AG45" s="746"/>
      <c r="AH45" s="746"/>
      <c r="AI45" s="468"/>
    </row>
    <row r="46" spans="1:35" ht="18" customHeight="1">
      <c r="A46" s="622">
        <v>24</v>
      </c>
      <c r="B46" s="622"/>
      <c r="C46" s="622" t="s">
        <v>877</v>
      </c>
      <c r="D46" s="622"/>
      <c r="E46" s="622"/>
      <c r="F46" s="622"/>
      <c r="G46" s="622"/>
      <c r="H46" s="879" t="s">
        <v>878</v>
      </c>
      <c r="I46" s="880"/>
      <c r="J46" s="880"/>
      <c r="K46" s="880"/>
      <c r="L46" s="880"/>
      <c r="M46" s="880"/>
      <c r="N46" s="881"/>
      <c r="O46" s="633" t="s">
        <v>850</v>
      </c>
      <c r="P46" s="634"/>
      <c r="Q46" s="634"/>
      <c r="R46" s="634"/>
      <c r="S46" s="634"/>
      <c r="T46" s="634"/>
      <c r="U46" s="633" t="s">
        <v>850</v>
      </c>
      <c r="V46" s="634"/>
      <c r="W46" s="634"/>
      <c r="X46" s="634"/>
      <c r="Y46" s="634"/>
      <c r="Z46" s="634"/>
      <c r="AA46" s="746"/>
      <c r="AB46" s="468"/>
      <c r="AC46" s="634" t="s">
        <v>850</v>
      </c>
      <c r="AD46" s="746"/>
      <c r="AE46" s="746"/>
      <c r="AF46" s="746"/>
      <c r="AG46" s="746"/>
      <c r="AH46" s="746"/>
      <c r="AI46" s="468"/>
    </row>
    <row r="47" spans="1:35" ht="18" customHeight="1">
      <c r="A47" s="622">
        <v>25</v>
      </c>
      <c r="B47" s="622"/>
      <c r="C47" s="622" t="s">
        <v>877</v>
      </c>
      <c r="D47" s="622"/>
      <c r="E47" s="622"/>
      <c r="F47" s="622"/>
      <c r="G47" s="622"/>
      <c r="H47" s="879" t="s">
        <v>879</v>
      </c>
      <c r="I47" s="880"/>
      <c r="J47" s="880"/>
      <c r="K47" s="880"/>
      <c r="L47" s="880"/>
      <c r="M47" s="880"/>
      <c r="N47" s="881"/>
      <c r="O47" s="633" t="s">
        <v>850</v>
      </c>
      <c r="P47" s="634"/>
      <c r="Q47" s="634"/>
      <c r="R47" s="634"/>
      <c r="S47" s="634"/>
      <c r="T47" s="634"/>
      <c r="U47" s="633" t="s">
        <v>850</v>
      </c>
      <c r="V47" s="634"/>
      <c r="W47" s="634"/>
      <c r="X47" s="634"/>
      <c r="Y47" s="634"/>
      <c r="Z47" s="634"/>
      <c r="AA47" s="746"/>
      <c r="AB47" s="468"/>
      <c r="AC47" s="634" t="s">
        <v>850</v>
      </c>
      <c r="AD47" s="746"/>
      <c r="AE47" s="746"/>
      <c r="AF47" s="746"/>
      <c r="AG47" s="746"/>
      <c r="AH47" s="746"/>
      <c r="AI47" s="468"/>
    </row>
    <row r="48" spans="1:35" s="16" customFormat="1" ht="18" customHeight="1">
      <c r="A48" s="883" t="s">
        <v>862</v>
      </c>
      <c r="B48" s="841"/>
      <c r="C48" s="882"/>
      <c r="D48" s="882"/>
      <c r="E48" s="882"/>
      <c r="F48" s="882"/>
      <c r="G48" s="882"/>
      <c r="H48" s="882"/>
      <c r="I48" s="882"/>
      <c r="J48" s="882"/>
      <c r="K48" s="882"/>
      <c r="L48" s="882"/>
      <c r="M48" s="882"/>
      <c r="N48" s="882"/>
      <c r="O48" s="882"/>
      <c r="P48" s="882"/>
      <c r="Q48" s="882"/>
      <c r="R48" s="882"/>
      <c r="S48" s="882"/>
      <c r="T48" s="882"/>
      <c r="U48" s="882"/>
      <c r="V48" s="882"/>
      <c r="W48" s="882"/>
      <c r="X48" s="882"/>
      <c r="Y48" s="882"/>
      <c r="Z48" s="882"/>
      <c r="AA48" s="882"/>
      <c r="AB48" s="882"/>
      <c r="AC48" s="882"/>
      <c r="AD48" s="882"/>
      <c r="AE48" s="882"/>
      <c r="AF48" s="882"/>
      <c r="AG48" s="882"/>
      <c r="AH48" s="882"/>
      <c r="AI48" s="884"/>
    </row>
    <row r="49" spans="1:38" ht="18" customHeight="1">
      <c r="A49" s="622">
        <v>26</v>
      </c>
      <c r="B49" s="622"/>
      <c r="C49" s="622" t="s">
        <v>855</v>
      </c>
      <c r="D49" s="622"/>
      <c r="E49" s="622"/>
      <c r="F49" s="622"/>
      <c r="G49" s="622"/>
      <c r="H49" s="879" t="s">
        <v>880</v>
      </c>
      <c r="I49" s="880"/>
      <c r="J49" s="880"/>
      <c r="K49" s="880"/>
      <c r="L49" s="880"/>
      <c r="M49" s="880"/>
      <c r="N49" s="881"/>
      <c r="O49" s="633" t="s">
        <v>850</v>
      </c>
      <c r="P49" s="634"/>
      <c r="Q49" s="634"/>
      <c r="R49" s="634"/>
      <c r="S49" s="634"/>
      <c r="T49" s="635"/>
      <c r="U49" s="633" t="s">
        <v>850</v>
      </c>
      <c r="V49" s="634"/>
      <c r="W49" s="634"/>
      <c r="X49" s="634"/>
      <c r="Y49" s="634"/>
      <c r="Z49" s="634"/>
      <c r="AA49" s="746"/>
      <c r="AB49" s="468"/>
      <c r="AC49" s="634" t="s">
        <v>850</v>
      </c>
      <c r="AD49" s="746"/>
      <c r="AE49" s="746"/>
      <c r="AF49" s="746"/>
      <c r="AG49" s="746"/>
      <c r="AH49" s="746"/>
      <c r="AI49" s="468"/>
    </row>
    <row r="50" spans="1:38" ht="18" customHeight="1">
      <c r="A50" s="622">
        <v>27</v>
      </c>
      <c r="B50" s="622"/>
      <c r="C50" s="622" t="s">
        <v>855</v>
      </c>
      <c r="D50" s="622"/>
      <c r="E50" s="622"/>
      <c r="F50" s="622"/>
      <c r="G50" s="622"/>
      <c r="H50" s="879" t="s">
        <v>881</v>
      </c>
      <c r="I50" s="880"/>
      <c r="J50" s="880"/>
      <c r="K50" s="880"/>
      <c r="L50" s="880"/>
      <c r="M50" s="880"/>
      <c r="N50" s="881"/>
      <c r="O50" s="633" t="s">
        <v>850</v>
      </c>
      <c r="P50" s="634"/>
      <c r="Q50" s="634"/>
      <c r="R50" s="634"/>
      <c r="S50" s="634"/>
      <c r="T50" s="634"/>
      <c r="U50" s="633" t="s">
        <v>850</v>
      </c>
      <c r="V50" s="634"/>
      <c r="W50" s="634"/>
      <c r="X50" s="634"/>
      <c r="Y50" s="634"/>
      <c r="Z50" s="634"/>
      <c r="AA50" s="746"/>
      <c r="AB50" s="468"/>
      <c r="AC50" s="634" t="s">
        <v>850</v>
      </c>
      <c r="AD50" s="746"/>
      <c r="AE50" s="746"/>
      <c r="AF50" s="746"/>
      <c r="AG50" s="746"/>
      <c r="AH50" s="746"/>
      <c r="AI50" s="468"/>
    </row>
    <row r="51" spans="1:38" ht="18" customHeight="1">
      <c r="A51" s="622">
        <v>28</v>
      </c>
      <c r="B51" s="622"/>
      <c r="C51" s="622" t="s">
        <v>855</v>
      </c>
      <c r="D51" s="622"/>
      <c r="E51" s="622"/>
      <c r="F51" s="622"/>
      <c r="G51" s="622"/>
      <c r="H51" s="879" t="s">
        <v>882</v>
      </c>
      <c r="I51" s="880"/>
      <c r="J51" s="880"/>
      <c r="K51" s="880"/>
      <c r="L51" s="880"/>
      <c r="M51" s="880"/>
      <c r="N51" s="881"/>
      <c r="O51" s="633" t="s">
        <v>850</v>
      </c>
      <c r="P51" s="634"/>
      <c r="Q51" s="634"/>
      <c r="R51" s="634"/>
      <c r="S51" s="634"/>
      <c r="T51" s="634"/>
      <c r="U51" s="633" t="s">
        <v>850</v>
      </c>
      <c r="V51" s="634"/>
      <c r="W51" s="634"/>
      <c r="X51" s="634"/>
      <c r="Y51" s="634"/>
      <c r="Z51" s="634"/>
      <c r="AA51" s="746"/>
      <c r="AB51" s="468"/>
      <c r="AC51" s="634" t="s">
        <v>850</v>
      </c>
      <c r="AD51" s="746"/>
      <c r="AE51" s="746"/>
      <c r="AF51" s="746"/>
      <c r="AG51" s="746"/>
      <c r="AH51" s="746"/>
      <c r="AI51" s="468"/>
    </row>
    <row r="52" spans="1:38" ht="18" customHeight="1">
      <c r="A52" s="622">
        <v>29</v>
      </c>
      <c r="B52" s="622"/>
      <c r="C52" s="622" t="s">
        <v>877</v>
      </c>
      <c r="D52" s="622"/>
      <c r="E52" s="622"/>
      <c r="F52" s="622"/>
      <c r="G52" s="622"/>
      <c r="H52" s="879" t="s">
        <v>883</v>
      </c>
      <c r="I52" s="880"/>
      <c r="J52" s="880"/>
      <c r="K52" s="880"/>
      <c r="L52" s="880"/>
      <c r="M52" s="880"/>
      <c r="N52" s="881"/>
      <c r="O52" s="633" t="s">
        <v>850</v>
      </c>
      <c r="P52" s="634"/>
      <c r="Q52" s="634"/>
      <c r="R52" s="634"/>
      <c r="S52" s="634"/>
      <c r="T52" s="634"/>
      <c r="U52" s="633" t="s">
        <v>850</v>
      </c>
      <c r="V52" s="634"/>
      <c r="W52" s="634"/>
      <c r="X52" s="634"/>
      <c r="Y52" s="634"/>
      <c r="Z52" s="634"/>
      <c r="AA52" s="746"/>
      <c r="AB52" s="468"/>
      <c r="AC52" s="634" t="s">
        <v>850</v>
      </c>
      <c r="AD52" s="746"/>
      <c r="AE52" s="746"/>
      <c r="AF52" s="746"/>
      <c r="AG52" s="746"/>
      <c r="AH52" s="746"/>
      <c r="AI52" s="468"/>
    </row>
    <row r="53" spans="1:38" ht="18" customHeight="1">
      <c r="A53" s="622">
        <v>30</v>
      </c>
      <c r="B53" s="622"/>
      <c r="C53" s="622" t="s">
        <v>877</v>
      </c>
      <c r="D53" s="622"/>
      <c r="E53" s="622"/>
      <c r="F53" s="622"/>
      <c r="G53" s="622"/>
      <c r="H53" s="879" t="s">
        <v>884</v>
      </c>
      <c r="I53" s="880"/>
      <c r="J53" s="880"/>
      <c r="K53" s="880"/>
      <c r="L53" s="880"/>
      <c r="M53" s="880"/>
      <c r="N53" s="881"/>
      <c r="O53" s="633" t="s">
        <v>850</v>
      </c>
      <c r="P53" s="634"/>
      <c r="Q53" s="634"/>
      <c r="R53" s="634"/>
      <c r="S53" s="634"/>
      <c r="T53" s="634"/>
      <c r="U53" s="633" t="s">
        <v>850</v>
      </c>
      <c r="V53" s="634"/>
      <c r="W53" s="634"/>
      <c r="X53" s="634"/>
      <c r="Y53" s="634"/>
      <c r="Z53" s="634"/>
      <c r="AA53" s="746"/>
      <c r="AB53" s="468"/>
      <c r="AC53" s="634" t="s">
        <v>850</v>
      </c>
      <c r="AD53" s="746"/>
      <c r="AE53" s="746"/>
      <c r="AF53" s="746"/>
      <c r="AG53" s="746"/>
      <c r="AH53" s="746"/>
      <c r="AI53" s="468"/>
    </row>
    <row r="54" spans="1:38" ht="15.75" customHeight="1">
      <c r="A54" s="885" t="s">
        <v>725</v>
      </c>
      <c r="B54" s="885"/>
      <c r="C54" s="885"/>
      <c r="D54" s="885"/>
      <c r="E54" s="885"/>
      <c r="F54" s="885"/>
      <c r="G54" s="447"/>
      <c r="H54" s="886"/>
      <c r="I54" s="887"/>
      <c r="J54" s="887"/>
      <c r="K54" s="887"/>
      <c r="L54" s="887"/>
      <c r="M54" s="887"/>
      <c r="N54" s="887"/>
      <c r="O54" s="887"/>
      <c r="P54" s="887"/>
      <c r="Q54" s="887"/>
      <c r="R54" s="887"/>
      <c r="S54" s="887"/>
      <c r="T54" s="887"/>
      <c r="U54" s="887"/>
      <c r="V54" s="887"/>
      <c r="W54" s="887"/>
      <c r="X54" s="887"/>
      <c r="Y54" s="887"/>
      <c r="Z54" s="887"/>
      <c r="AA54" s="887"/>
      <c r="AB54" s="887"/>
      <c r="AC54" s="887"/>
      <c r="AD54" s="887"/>
      <c r="AE54" s="887"/>
      <c r="AF54" s="887"/>
      <c r="AG54" s="887"/>
      <c r="AL54" s="4"/>
    </row>
    <row r="55" spans="1:38" ht="15.75" customHeight="1">
      <c r="A55" s="561" t="s">
        <v>885</v>
      </c>
      <c r="B55" s="809"/>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L55" s="4"/>
    </row>
    <row r="56" spans="1:38" ht="20.100000000000001" customHeight="1">
      <c r="A56" s="641" t="s">
        <v>1293</v>
      </c>
      <c r="B56" s="641"/>
      <c r="C56" s="641"/>
      <c r="D56" s="641"/>
      <c r="E56" s="641"/>
      <c r="F56" s="641"/>
      <c r="G56" s="642" t="s">
        <v>1251</v>
      </c>
      <c r="H56" s="642"/>
      <c r="I56" s="642"/>
      <c r="J56" s="642"/>
      <c r="K56" s="642"/>
      <c r="L56" s="642"/>
      <c r="M56" s="642"/>
      <c r="O56" s="642"/>
      <c r="P56" s="642"/>
      <c r="Q56" s="642"/>
      <c r="R56" s="642"/>
      <c r="S56" s="642"/>
      <c r="T56" s="642"/>
      <c r="V56" s="642" t="str">
        <f ca="1">'Исходник '!B12</f>
        <v>Кокшаров С.В.</v>
      </c>
      <c r="W56" s="642"/>
      <c r="X56" s="642"/>
      <c r="Y56" s="642"/>
      <c r="Z56" s="642"/>
      <c r="AA56" s="642"/>
      <c r="AB56" s="642"/>
      <c r="AC56" s="642"/>
    </row>
    <row r="57" spans="1:38" ht="11.25" customHeight="1">
      <c r="A57" s="20"/>
      <c r="G57" s="644" t="s">
        <v>1253</v>
      </c>
      <c r="H57" s="644"/>
      <c r="I57" s="644"/>
      <c r="J57" s="644"/>
      <c r="K57" s="644"/>
      <c r="L57" s="644"/>
      <c r="M57" s="644"/>
      <c r="O57" s="644" t="s">
        <v>1130</v>
      </c>
      <c r="P57" s="644"/>
      <c r="Q57" s="644"/>
      <c r="R57" s="644"/>
      <c r="S57" s="644"/>
      <c r="T57" s="644"/>
      <c r="V57" s="644" t="s">
        <v>1294</v>
      </c>
      <c r="W57" s="644"/>
      <c r="X57" s="644"/>
      <c r="Y57" s="644"/>
      <c r="Z57" s="644"/>
      <c r="AA57" s="644"/>
      <c r="AB57" s="644"/>
      <c r="AC57" s="644"/>
    </row>
    <row r="58" spans="1:38" ht="20.100000000000001" customHeight="1">
      <c r="A58" s="21"/>
      <c r="G58" s="642" t="s">
        <v>1295</v>
      </c>
      <c r="H58" s="642"/>
      <c r="I58" s="642"/>
      <c r="J58" s="642"/>
      <c r="K58" s="642"/>
      <c r="L58" s="642"/>
      <c r="M58" s="642"/>
      <c r="O58" s="655"/>
      <c r="P58" s="655"/>
      <c r="Q58" s="655"/>
      <c r="R58" s="655"/>
      <c r="S58" s="655"/>
      <c r="T58" s="655"/>
      <c r="V58" s="655" t="str">
        <f ca="1">'Исходник '!B13</f>
        <v>Тимонин Р.В.</v>
      </c>
      <c r="W58" s="655"/>
      <c r="X58" s="655"/>
      <c r="Y58" s="655"/>
      <c r="Z58" s="655"/>
      <c r="AA58" s="655"/>
      <c r="AB58" s="655"/>
      <c r="AC58" s="655"/>
    </row>
    <row r="59" spans="1:38" ht="12" customHeight="1">
      <c r="A59" s="20"/>
      <c r="G59" s="644" t="s">
        <v>1253</v>
      </c>
      <c r="H59" s="644"/>
      <c r="I59" s="644"/>
      <c r="J59" s="644"/>
      <c r="K59" s="644"/>
      <c r="L59" s="644"/>
      <c r="M59" s="644"/>
      <c r="O59" s="644" t="s">
        <v>1130</v>
      </c>
      <c r="P59" s="644"/>
      <c r="Q59" s="644"/>
      <c r="R59" s="644"/>
      <c r="S59" s="644"/>
      <c r="T59" s="644"/>
      <c r="V59" s="644" t="s">
        <v>1294</v>
      </c>
      <c r="W59" s="644"/>
      <c r="X59" s="644"/>
      <c r="Y59" s="644"/>
      <c r="Z59" s="644"/>
      <c r="AA59" s="644"/>
      <c r="AB59" s="644"/>
      <c r="AC59" s="644"/>
    </row>
    <row r="60" spans="1:38" ht="20.100000000000001" customHeight="1">
      <c r="A60" s="641" t="s">
        <v>1296</v>
      </c>
      <c r="B60" s="641"/>
      <c r="C60" s="641"/>
      <c r="D60" s="641"/>
      <c r="E60" s="641"/>
      <c r="F60" s="641"/>
      <c r="G60" s="642" t="s">
        <v>1251</v>
      </c>
      <c r="H60" s="642"/>
      <c r="I60" s="642"/>
      <c r="J60" s="642"/>
      <c r="K60" s="642"/>
      <c r="L60" s="642"/>
      <c r="M60" s="642"/>
      <c r="O60" s="655"/>
      <c r="P60" s="655"/>
      <c r="Q60" s="655"/>
      <c r="R60" s="655"/>
      <c r="S60" s="655"/>
      <c r="T60" s="655"/>
      <c r="V60" s="642" t="str">
        <f ca="1">'Исходник '!B12</f>
        <v>Кокшаров С.В.</v>
      </c>
      <c r="W60" s="642"/>
      <c r="X60" s="642"/>
      <c r="Y60" s="642"/>
      <c r="Z60" s="642"/>
      <c r="AA60" s="642"/>
      <c r="AB60" s="642"/>
      <c r="AC60" s="642"/>
    </row>
    <row r="61" spans="1:38" s="16" customFormat="1" ht="13.5" customHeight="1">
      <c r="A61" s="20"/>
      <c r="B61"/>
      <c r="C61"/>
      <c r="D61"/>
      <c r="E61"/>
      <c r="F61"/>
      <c r="G61" s="644" t="s">
        <v>1253</v>
      </c>
      <c r="H61" s="644"/>
      <c r="I61" s="644"/>
      <c r="J61" s="644"/>
      <c r="K61" s="644"/>
      <c r="L61" s="644"/>
      <c r="M61" s="644"/>
      <c r="N61"/>
      <c r="O61" s="644" t="s">
        <v>1130</v>
      </c>
      <c r="P61" s="644"/>
      <c r="Q61" s="644"/>
      <c r="R61" s="644"/>
      <c r="S61" s="644"/>
      <c r="T61" s="644"/>
      <c r="U61"/>
      <c r="V61" s="644" t="s">
        <v>1294</v>
      </c>
      <c r="W61" s="644"/>
      <c r="X61" s="644"/>
      <c r="Y61" s="644"/>
      <c r="Z61" s="644"/>
      <c r="AA61" s="644"/>
      <c r="AB61" s="644"/>
      <c r="AC61" s="644"/>
    </row>
    <row r="62" spans="1:38" ht="20.100000000000001" customHeight="1">
      <c r="A62" s="689" t="s">
        <v>1297</v>
      </c>
      <c r="B62" s="689"/>
      <c r="C62" s="689"/>
      <c r="D62" s="689"/>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447"/>
      <c r="AE62" s="447"/>
      <c r="AF62" s="447"/>
      <c r="AG62" s="447"/>
      <c r="AH62" s="447"/>
      <c r="AI62" s="447"/>
    </row>
    <row r="63" spans="1:38" ht="12.75" customHeight="1">
      <c r="A63" s="689" t="s">
        <v>1298</v>
      </c>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447"/>
      <c r="AE63" s="447"/>
      <c r="AF63" s="447"/>
      <c r="AG63" s="447"/>
      <c r="AH63" s="447"/>
      <c r="AI63" s="447"/>
    </row>
  </sheetData>
  <mergeCells count="236">
    <mergeCell ref="A62:AI62"/>
    <mergeCell ref="A63:AI63"/>
    <mergeCell ref="G59:M59"/>
    <mergeCell ref="O59:T59"/>
    <mergeCell ref="V59:AC59"/>
    <mergeCell ref="A60:F60"/>
    <mergeCell ref="G60:M60"/>
    <mergeCell ref="O60:T60"/>
    <mergeCell ref="V60:AC60"/>
    <mergeCell ref="G61:M61"/>
    <mergeCell ref="O61:T61"/>
    <mergeCell ref="V61:AC61"/>
    <mergeCell ref="A56:F56"/>
    <mergeCell ref="G56:M56"/>
    <mergeCell ref="O56:T56"/>
    <mergeCell ref="V56:AC56"/>
    <mergeCell ref="G57:M57"/>
    <mergeCell ref="O57:T57"/>
    <mergeCell ref="V57:AC57"/>
    <mergeCell ref="G58:M58"/>
    <mergeCell ref="O58:T58"/>
    <mergeCell ref="V58:AC58"/>
    <mergeCell ref="A53:B53"/>
    <mergeCell ref="C53:G53"/>
    <mergeCell ref="H53:N53"/>
    <mergeCell ref="O53:T53"/>
    <mergeCell ref="U53:AB53"/>
    <mergeCell ref="AC53:AI53"/>
    <mergeCell ref="A54:G54"/>
    <mergeCell ref="H54:AG54"/>
    <mergeCell ref="A55:AG55"/>
    <mergeCell ref="A51:B51"/>
    <mergeCell ref="C51:G51"/>
    <mergeCell ref="H51:N51"/>
    <mergeCell ref="O51:T51"/>
    <mergeCell ref="U51:AB51"/>
    <mergeCell ref="AC51:AI51"/>
    <mergeCell ref="A52:B52"/>
    <mergeCell ref="C52:G52"/>
    <mergeCell ref="H52:N52"/>
    <mergeCell ref="AC52:AI52"/>
    <mergeCell ref="A48:AI48"/>
    <mergeCell ref="A49:B49"/>
    <mergeCell ref="C49:G49"/>
    <mergeCell ref="H49:N49"/>
    <mergeCell ref="O49:T49"/>
    <mergeCell ref="U49:AB49"/>
    <mergeCell ref="AC49:AI49"/>
    <mergeCell ref="A50:B50"/>
    <mergeCell ref="C50:G50"/>
    <mergeCell ref="H50:N50"/>
    <mergeCell ref="O50:T50"/>
    <mergeCell ref="O52:T52"/>
    <mergeCell ref="U52:AB52"/>
    <mergeCell ref="U47:AB47"/>
    <mergeCell ref="AC47:AI47"/>
    <mergeCell ref="U50:AB50"/>
    <mergeCell ref="AC50:AI50"/>
    <mergeCell ref="A46:B46"/>
    <mergeCell ref="C46:G46"/>
    <mergeCell ref="H46:N46"/>
    <mergeCell ref="O46:T46"/>
    <mergeCell ref="U46:AB46"/>
    <mergeCell ref="AC46:AI46"/>
    <mergeCell ref="A44:B44"/>
    <mergeCell ref="C44:G44"/>
    <mergeCell ref="H44:N44"/>
    <mergeCell ref="O44:T44"/>
    <mergeCell ref="H47:N47"/>
    <mergeCell ref="O47:T47"/>
    <mergeCell ref="A47:B47"/>
    <mergeCell ref="C47:G47"/>
    <mergeCell ref="H40:N40"/>
    <mergeCell ref="O40:T40"/>
    <mergeCell ref="U44:AB44"/>
    <mergeCell ref="AC44:AI44"/>
    <mergeCell ref="A45:B45"/>
    <mergeCell ref="C45:G45"/>
    <mergeCell ref="H45:N45"/>
    <mergeCell ref="O45:T45"/>
    <mergeCell ref="U45:AB45"/>
    <mergeCell ref="AC45:AI45"/>
    <mergeCell ref="A43:B43"/>
    <mergeCell ref="C43:G43"/>
    <mergeCell ref="H43:N43"/>
    <mergeCell ref="O43:T43"/>
    <mergeCell ref="U40:AB40"/>
    <mergeCell ref="AC40:AI40"/>
    <mergeCell ref="A41:AI41"/>
    <mergeCell ref="A42:AI42"/>
    <mergeCell ref="A40:B40"/>
    <mergeCell ref="C40:G40"/>
    <mergeCell ref="U43:AB43"/>
    <mergeCell ref="AC43:AI43"/>
    <mergeCell ref="A38:B38"/>
    <mergeCell ref="C38:G38"/>
    <mergeCell ref="H38:N38"/>
    <mergeCell ref="O38:T38"/>
    <mergeCell ref="U38:AB38"/>
    <mergeCell ref="AC38:AI38"/>
    <mergeCell ref="A39:B39"/>
    <mergeCell ref="C39:G39"/>
    <mergeCell ref="AC37:AI37"/>
    <mergeCell ref="A36:B36"/>
    <mergeCell ref="C36:G36"/>
    <mergeCell ref="H36:N36"/>
    <mergeCell ref="O36:T36"/>
    <mergeCell ref="H39:N39"/>
    <mergeCell ref="O39:T39"/>
    <mergeCell ref="U39:AB39"/>
    <mergeCell ref="AC39:AI39"/>
    <mergeCell ref="C34:G34"/>
    <mergeCell ref="H34:N34"/>
    <mergeCell ref="O34:T34"/>
    <mergeCell ref="U36:AB36"/>
    <mergeCell ref="AC36:AI36"/>
    <mergeCell ref="A37:B37"/>
    <mergeCell ref="C37:G37"/>
    <mergeCell ref="H37:N37"/>
    <mergeCell ref="O37:T37"/>
    <mergeCell ref="U37:AB37"/>
    <mergeCell ref="O32:T32"/>
    <mergeCell ref="U34:AB34"/>
    <mergeCell ref="AC34:AI34"/>
    <mergeCell ref="A35:B35"/>
    <mergeCell ref="C35:G35"/>
    <mergeCell ref="H35:N35"/>
    <mergeCell ref="O35:T35"/>
    <mergeCell ref="U35:AB35"/>
    <mergeCell ref="AC35:AI35"/>
    <mergeCell ref="A34:B34"/>
    <mergeCell ref="A33:B33"/>
    <mergeCell ref="C33:G33"/>
    <mergeCell ref="H33:N33"/>
    <mergeCell ref="O33:T33"/>
    <mergeCell ref="U33:AB33"/>
    <mergeCell ref="AC33:AI33"/>
    <mergeCell ref="AC31:AI31"/>
    <mergeCell ref="A29:B29"/>
    <mergeCell ref="C29:G29"/>
    <mergeCell ref="H29:N29"/>
    <mergeCell ref="O29:T29"/>
    <mergeCell ref="U32:AB32"/>
    <mergeCell ref="AC32:AI32"/>
    <mergeCell ref="A32:B32"/>
    <mergeCell ref="C32:G32"/>
    <mergeCell ref="H32:N32"/>
    <mergeCell ref="H27:N27"/>
    <mergeCell ref="O27:T27"/>
    <mergeCell ref="U29:AB29"/>
    <mergeCell ref="AC29:AI29"/>
    <mergeCell ref="A30:AI30"/>
    <mergeCell ref="A31:B31"/>
    <mergeCell ref="C31:G31"/>
    <mergeCell ref="H31:N31"/>
    <mergeCell ref="O31:T31"/>
    <mergeCell ref="U31:AB31"/>
    <mergeCell ref="U27:AB27"/>
    <mergeCell ref="AC27:AI27"/>
    <mergeCell ref="A28:B28"/>
    <mergeCell ref="C28:G28"/>
    <mergeCell ref="H28:N28"/>
    <mergeCell ref="O28:T28"/>
    <mergeCell ref="U28:AB28"/>
    <mergeCell ref="AC28:AI28"/>
    <mergeCell ref="A27:B27"/>
    <mergeCell ref="C27:G27"/>
    <mergeCell ref="A26:B26"/>
    <mergeCell ref="C26:G26"/>
    <mergeCell ref="H26:N26"/>
    <mergeCell ref="O26:T26"/>
    <mergeCell ref="U26:AB26"/>
    <mergeCell ref="AC26:AI26"/>
    <mergeCell ref="A23:B23"/>
    <mergeCell ref="C23:G23"/>
    <mergeCell ref="H23:N23"/>
    <mergeCell ref="O23:T23"/>
    <mergeCell ref="U25:AB25"/>
    <mergeCell ref="AC25:AI25"/>
    <mergeCell ref="A25:B25"/>
    <mergeCell ref="C25:G25"/>
    <mergeCell ref="H25:N25"/>
    <mergeCell ref="O25:T25"/>
    <mergeCell ref="H21:N21"/>
    <mergeCell ref="O21:T21"/>
    <mergeCell ref="U23:AB23"/>
    <mergeCell ref="AC23:AI23"/>
    <mergeCell ref="A24:B24"/>
    <mergeCell ref="C24:G24"/>
    <mergeCell ref="H24:N24"/>
    <mergeCell ref="O24:T24"/>
    <mergeCell ref="U24:AB24"/>
    <mergeCell ref="AC24:AI24"/>
    <mergeCell ref="U21:AB21"/>
    <mergeCell ref="AC21:AI21"/>
    <mergeCell ref="A22:B22"/>
    <mergeCell ref="C22:G22"/>
    <mergeCell ref="H22:N22"/>
    <mergeCell ref="O22:T22"/>
    <mergeCell ref="U22:AB22"/>
    <mergeCell ref="AC22:AI22"/>
    <mergeCell ref="A21:B21"/>
    <mergeCell ref="C21:G21"/>
    <mergeCell ref="AC17:AI17"/>
    <mergeCell ref="A18:AI18"/>
    <mergeCell ref="A19:AI19"/>
    <mergeCell ref="A17:B17"/>
    <mergeCell ref="C17:G17"/>
    <mergeCell ref="H17:N17"/>
    <mergeCell ref="O17:T17"/>
    <mergeCell ref="O16:T16"/>
    <mergeCell ref="A20:B20"/>
    <mergeCell ref="C20:G20"/>
    <mergeCell ref="H20:N20"/>
    <mergeCell ref="O20:T20"/>
    <mergeCell ref="U17:AB17"/>
    <mergeCell ref="A8:AI8"/>
    <mergeCell ref="U20:AB20"/>
    <mergeCell ref="AC20:AI20"/>
    <mergeCell ref="A11:AI11"/>
    <mergeCell ref="A12:AI12"/>
    <mergeCell ref="A13:AI14"/>
    <mergeCell ref="A15:AC15"/>
    <mergeCell ref="A16:B16"/>
    <mergeCell ref="C16:G16"/>
    <mergeCell ref="H16:N16"/>
    <mergeCell ref="A10:AI10"/>
    <mergeCell ref="U16:AB16"/>
    <mergeCell ref="AC16:AI16"/>
    <mergeCell ref="V1:AI1"/>
    <mergeCell ref="B2:F2"/>
    <mergeCell ref="V2:AI2"/>
    <mergeCell ref="V3:AI3"/>
    <mergeCell ref="AA4:AI4"/>
    <mergeCell ref="A6:AI6"/>
    <mergeCell ref="A7:AI7"/>
  </mergeCells>
  <phoneticPr fontId="0" type="noConversion"/>
  <pageMargins left="0.70833299999999999" right="0.70833299999999999" top="0.74791700000000005" bottom="0.74791700000000005" header="0.315278" footer="0.315278"/>
  <pageSetup paperSize="9" fitToWidth="0" orientation="landscape"/>
  <headerFooter>
    <oddFooter>&amp;C&amp;A стр.&amp;P из &amp;N</oddFooter>
  </headerFooter>
</worksheet>
</file>

<file path=xl/worksheets/sheet21.xml><?xml version="1.0" encoding="utf-8"?>
<worksheet xmlns="http://schemas.openxmlformats.org/spreadsheetml/2006/main" xmlns:r="http://schemas.openxmlformats.org/officeDocument/2006/relationships">
  <dimension ref="A1:AP222"/>
  <sheetViews>
    <sheetView topLeftCell="A7" zoomScale="87" workbookViewId="0">
      <selection activeCell="AL39" sqref="AL39"/>
    </sheetView>
  </sheetViews>
  <sheetFormatPr defaultRowHeight="15.75" outlineLevelCol="1"/>
  <cols>
    <col min="1" max="1" width="4.28515625" customWidth="1"/>
    <col min="2" max="2" width="15" customWidth="1"/>
    <col min="3" max="3" width="6.7109375" customWidth="1"/>
    <col min="4" max="4" width="7.42578125" customWidth="1"/>
    <col min="5" max="5" width="5.42578125" customWidth="1"/>
    <col min="6" max="6" width="6.85546875" customWidth="1"/>
    <col min="7" max="7" width="1" hidden="1" customWidth="1"/>
    <col min="8" max="8" width="4.5703125" customWidth="1"/>
    <col min="9" max="9" width="4.42578125" customWidth="1"/>
    <col min="10" max="10" width="2.85546875" customWidth="1"/>
    <col min="11" max="11" width="2" customWidth="1"/>
    <col min="12" max="12" width="2.7109375" customWidth="1"/>
    <col min="13" max="13" width="2.42578125" customWidth="1"/>
    <col min="14" max="14" width="2.85546875" customWidth="1"/>
    <col min="15" max="15" width="2.28515625" customWidth="1"/>
    <col min="16" max="16" width="3.28515625" customWidth="1"/>
    <col min="17" max="17" width="4.140625" customWidth="1"/>
    <col min="18" max="18" width="3.28515625" customWidth="1"/>
    <col min="19" max="19" width="3.7109375" customWidth="1"/>
    <col min="20" max="20" width="2.5703125" customWidth="1"/>
    <col min="21" max="21" width="4.42578125" customWidth="1"/>
    <col min="22" max="22" width="3.28515625" customWidth="1"/>
    <col min="23" max="23" width="4.140625" customWidth="1"/>
    <col min="24" max="24" width="3.28515625" customWidth="1"/>
    <col min="25" max="25" width="5.7109375" customWidth="1"/>
    <col min="26" max="26" width="3.42578125" customWidth="1"/>
    <col min="27" max="27" width="4.5703125" customWidth="1"/>
    <col min="28" max="30" width="3.28515625" customWidth="1"/>
    <col min="31" max="31" width="4.140625" customWidth="1"/>
    <col min="32" max="32" width="3.28515625" customWidth="1"/>
    <col min="33" max="33" width="4.140625" customWidth="1"/>
    <col min="34" max="34" width="3.28515625" customWidth="1"/>
    <col min="35" max="35" width="3.42578125" customWidth="1"/>
    <col min="36" max="36" width="9.28515625" customWidth="1" outlineLevel="1"/>
    <col min="37" max="37" width="8.140625" customWidth="1" outlineLevel="1"/>
    <col min="38" max="38" width="9.140625" style="6"/>
  </cols>
  <sheetData>
    <row r="1" spans="1:38" s="52" customFormat="1" ht="16.5" customHeight="1">
      <c r="A1" s="62"/>
      <c r="B1" s="60" t="str">
        <f ca="1">'Исходник '!B3</f>
        <v>ООО ИК «ТМ-Электро»</v>
      </c>
      <c r="C1" s="60"/>
      <c r="O1" s="60"/>
      <c r="R1" s="271"/>
      <c r="S1" s="60" t="s">
        <v>966</v>
      </c>
      <c r="V1" s="614">
        <f ca="1">'Исходник '!B19</f>
        <v>0</v>
      </c>
      <c r="W1" s="562"/>
      <c r="X1" s="562"/>
      <c r="Y1" s="562"/>
      <c r="Z1" s="562"/>
      <c r="AA1" s="562"/>
      <c r="AB1" s="562"/>
      <c r="AC1" s="562"/>
      <c r="AD1" s="562"/>
      <c r="AE1" s="562"/>
      <c r="AF1" s="562"/>
      <c r="AG1" s="562"/>
      <c r="AH1" s="562"/>
      <c r="AI1" s="562"/>
    </row>
    <row r="2" spans="1:38" s="52" customFormat="1" ht="15.75" customHeight="1">
      <c r="A2" s="62"/>
      <c r="B2" s="509" t="s">
        <v>1106</v>
      </c>
      <c r="C2" s="526"/>
      <c r="D2" s="526"/>
      <c r="E2" s="526"/>
      <c r="F2" s="526"/>
      <c r="G2" s="274"/>
      <c r="H2" s="274"/>
      <c r="I2" s="33"/>
      <c r="J2" s="33"/>
      <c r="K2" s="33"/>
      <c r="L2" s="33"/>
      <c r="M2" s="33"/>
      <c r="N2" s="33"/>
      <c r="O2" s="240"/>
      <c r="Q2" s="33"/>
      <c r="R2" s="97"/>
      <c r="S2" s="240" t="s">
        <v>968</v>
      </c>
      <c r="V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W2" s="614"/>
      <c r="X2" s="614"/>
      <c r="Y2" s="614"/>
      <c r="Z2" s="614"/>
      <c r="AA2" s="614"/>
      <c r="AB2" s="614"/>
      <c r="AC2" s="614"/>
      <c r="AD2" s="614"/>
      <c r="AE2" s="614"/>
      <c r="AF2" s="614"/>
      <c r="AG2" s="614"/>
      <c r="AH2" s="562"/>
      <c r="AI2" s="562"/>
    </row>
    <row r="3" spans="1:38" s="52" customFormat="1" ht="15" customHeight="1">
      <c r="A3" s="62"/>
      <c r="B3" s="97" t="str">
        <f ca="1">CONCATENATE('Исходник '!A5," ",'Исходник '!B5)</f>
        <v>Свидетельство о регистрации № 7915</v>
      </c>
      <c r="C3" s="33"/>
      <c r="D3" s="33"/>
      <c r="E3" s="33"/>
      <c r="F3" s="33"/>
      <c r="G3" s="33"/>
      <c r="H3" s="33"/>
      <c r="I3" s="33"/>
      <c r="J3" s="33"/>
      <c r="K3" s="33"/>
      <c r="L3" s="33"/>
      <c r="M3" s="33"/>
      <c r="N3" s="33"/>
      <c r="O3" s="240"/>
      <c r="Q3" s="97"/>
      <c r="S3" s="240" t="s">
        <v>971</v>
      </c>
      <c r="V3" s="614">
        <f ca="1">'Исходник '!B21</f>
        <v>0</v>
      </c>
      <c r="W3" s="562"/>
      <c r="X3" s="562"/>
      <c r="Y3" s="562"/>
      <c r="Z3" s="562"/>
      <c r="AA3" s="562"/>
      <c r="AB3" s="562"/>
      <c r="AC3" s="562"/>
      <c r="AD3" s="562"/>
      <c r="AE3" s="562"/>
      <c r="AF3" s="562"/>
      <c r="AG3" s="562"/>
      <c r="AH3" s="562"/>
      <c r="AI3" s="562"/>
    </row>
    <row r="4" spans="1:38" s="52" customFormat="1" ht="15" customHeight="1">
      <c r="A4" s="62"/>
      <c r="B4" s="97" t="str">
        <f ca="1">CONCATENATE('Исходник '!A7," ",'Исходник '!B7)</f>
        <v xml:space="preserve">Действительно до «25» ноября 2022 г. </v>
      </c>
      <c r="C4" s="33"/>
      <c r="D4" s="33"/>
      <c r="E4" s="33"/>
      <c r="F4" s="33"/>
      <c r="G4" s="33"/>
      <c r="H4" s="33"/>
      <c r="I4" s="33"/>
      <c r="J4" s="33"/>
      <c r="K4" s="33"/>
      <c r="L4" s="33"/>
      <c r="M4" s="33"/>
      <c r="N4" s="33"/>
      <c r="O4" s="240"/>
      <c r="S4" s="240" t="s">
        <v>824</v>
      </c>
      <c r="X4" s="240"/>
      <c r="AA4" s="614" t="str">
        <f ca="1">'Исходник '!B34</f>
        <v>30 июня 2020г.</v>
      </c>
      <c r="AB4" s="562"/>
      <c r="AC4" s="562"/>
      <c r="AD4" s="562"/>
      <c r="AE4" s="562"/>
      <c r="AF4" s="562"/>
      <c r="AG4" s="562"/>
      <c r="AH4" s="562"/>
      <c r="AI4" s="562"/>
    </row>
    <row r="5" spans="1:38" s="52" customFormat="1" ht="12" customHeight="1">
      <c r="A5" s="62"/>
    </row>
    <row r="6" spans="1:38" s="52" customFormat="1">
      <c r="A6" s="521" t="str">
        <f ca="1">CONCATENATE('Исходник '!A16," ",'Исходник '!F17)</f>
        <v>Протокол  №503-12</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row>
    <row r="7" spans="1:38" s="6" customFormat="1" ht="18" customHeight="1">
      <c r="A7" s="511" t="s">
        <v>886</v>
      </c>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c r="AK7"/>
    </row>
    <row r="8" spans="1:38" s="6" customFormat="1" ht="18" customHeight="1">
      <c r="A8" s="668" t="s">
        <v>995</v>
      </c>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c r="AK8"/>
    </row>
    <row r="9" spans="1:38" ht="18" customHeight="1">
      <c r="A9" s="7"/>
      <c r="B9" s="660" t="str">
        <f ca="1">'Исходник '!A36</f>
        <v>Температура воздуха:</v>
      </c>
      <c r="C9" s="660"/>
      <c r="D9" s="68">
        <f ca="1">'Исходник '!B36</f>
        <v>23</v>
      </c>
      <c r="E9" s="7" t="s">
        <v>171</v>
      </c>
      <c r="F9" s="660" t="str">
        <f ca="1">'Исходник '!A37</f>
        <v>Влажность воздуха:</v>
      </c>
      <c r="G9" s="447"/>
      <c r="H9" s="447"/>
      <c r="I9" s="447"/>
      <c r="J9" s="447"/>
      <c r="K9" s="661">
        <f ca="1">'Исходник '!B37</f>
        <v>58</v>
      </c>
      <c r="L9" s="662"/>
      <c r="M9" s="662"/>
      <c r="N9" s="12" t="s">
        <v>172</v>
      </c>
      <c r="O9" s="12"/>
      <c r="P9" s="660" t="str">
        <f ca="1">'Исходник '!A38</f>
        <v>Атмосферное давление:</v>
      </c>
      <c r="Q9" s="663"/>
      <c r="R9" s="663"/>
      <c r="S9" s="663"/>
      <c r="T9" s="663"/>
      <c r="U9" s="663"/>
      <c r="V9" s="661">
        <f ca="1">'Исходник '!B38</f>
        <v>741</v>
      </c>
      <c r="W9" s="661"/>
      <c r="X9" s="7" t="s">
        <v>1002</v>
      </c>
      <c r="Y9" s="7"/>
      <c r="Z9" s="7"/>
      <c r="AL9"/>
    </row>
    <row r="10" spans="1:38" s="6" customFormat="1" ht="18" customHeight="1">
      <c r="A10" s="668" t="s">
        <v>173</v>
      </c>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c r="AK10"/>
    </row>
    <row r="11" spans="1:38" s="6" customFormat="1" ht="18" customHeight="1">
      <c r="A11" s="516" t="str">
        <f ca="1">'Исходник '!B23</f>
        <v>приёмо-сдаточные</v>
      </c>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c r="AK11"/>
    </row>
    <row r="12" spans="1:38" s="6" customFormat="1" ht="18" customHeight="1">
      <c r="A12" s="615" t="s">
        <v>1305</v>
      </c>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c r="AK12"/>
    </row>
    <row r="13" spans="1:38" s="32" customFormat="1" ht="18" customHeight="1">
      <c r="A13" s="889" t="s">
        <v>174</v>
      </c>
      <c r="B13" s="889"/>
      <c r="C13" s="889"/>
      <c r="D13" s="889"/>
      <c r="E13" s="889"/>
      <c r="F13" s="889"/>
      <c r="G13" s="889"/>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c r="AH13" s="889"/>
      <c r="AI13" s="889"/>
      <c r="AJ13"/>
      <c r="AK13" s="132"/>
    </row>
    <row r="14" spans="1:38" s="32" customFormat="1" ht="18" customHeight="1">
      <c r="A14" s="563" t="s">
        <v>887</v>
      </c>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c r="AK14" s="132"/>
    </row>
    <row r="15" spans="1:38" s="132" customFormat="1" ht="18" customHeight="1">
      <c r="A15" s="843" t="s">
        <v>1307</v>
      </c>
      <c r="B15" s="843"/>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134"/>
      <c r="AL15" s="32"/>
    </row>
    <row r="16" spans="1:38" ht="27.95" customHeight="1">
      <c r="A16" s="556" t="s">
        <v>1017</v>
      </c>
      <c r="B16" s="669" t="s">
        <v>888</v>
      </c>
      <c r="C16" s="670"/>
      <c r="D16" s="671"/>
      <c r="E16" s="556" t="s">
        <v>177</v>
      </c>
      <c r="F16" s="556"/>
      <c r="G16" s="556"/>
      <c r="H16" s="556"/>
      <c r="I16" s="556"/>
      <c r="J16" s="556" t="s">
        <v>889</v>
      </c>
      <c r="K16" s="556"/>
      <c r="L16" s="556"/>
      <c r="M16" s="556" t="s">
        <v>890</v>
      </c>
      <c r="N16" s="556"/>
      <c r="O16" s="556"/>
      <c r="P16" s="556" t="s">
        <v>891</v>
      </c>
      <c r="Q16" s="556"/>
      <c r="R16" s="556"/>
      <c r="S16" s="556"/>
      <c r="T16" s="556"/>
      <c r="U16" s="556"/>
      <c r="V16" s="556"/>
      <c r="W16" s="556"/>
      <c r="X16" s="556"/>
      <c r="Y16" s="556"/>
      <c r="Z16" s="556"/>
      <c r="AA16" s="556"/>
      <c r="AB16" s="556"/>
      <c r="AC16" s="556"/>
      <c r="AD16" s="556"/>
      <c r="AE16" s="556"/>
      <c r="AF16" s="556"/>
      <c r="AG16" s="556"/>
      <c r="AH16" s="556"/>
      <c r="AI16" s="556"/>
      <c r="AJ16" s="676" t="s">
        <v>181</v>
      </c>
      <c r="AK16" s="676" t="s">
        <v>891</v>
      </c>
    </row>
    <row r="17" spans="1:42" ht="15.75" customHeight="1">
      <c r="A17" s="556"/>
      <c r="B17" s="672"/>
      <c r="C17" s="673"/>
      <c r="D17" s="674"/>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676"/>
      <c r="AK17" s="676"/>
    </row>
    <row r="18" spans="1:42" ht="15.75" customHeight="1">
      <c r="A18" s="556"/>
      <c r="B18" s="672"/>
      <c r="C18" s="673"/>
      <c r="D18" s="674"/>
      <c r="E18" s="556"/>
      <c r="F18" s="556"/>
      <c r="G18" s="556"/>
      <c r="H18" s="556"/>
      <c r="I18" s="556"/>
      <c r="J18" s="556"/>
      <c r="K18" s="556"/>
      <c r="L18" s="556"/>
      <c r="M18" s="556"/>
      <c r="N18" s="556"/>
      <c r="O18" s="556"/>
      <c r="P18" s="556" t="s">
        <v>183</v>
      </c>
      <c r="Q18" s="556"/>
      <c r="R18" s="556" t="s">
        <v>184</v>
      </c>
      <c r="S18" s="556"/>
      <c r="T18" s="556" t="s">
        <v>185</v>
      </c>
      <c r="U18" s="556"/>
      <c r="V18" s="556" t="s">
        <v>186</v>
      </c>
      <c r="W18" s="556"/>
      <c r="X18" s="556" t="s">
        <v>187</v>
      </c>
      <c r="Y18" s="556"/>
      <c r="Z18" s="556" t="s">
        <v>188</v>
      </c>
      <c r="AA18" s="556"/>
      <c r="AB18" s="556" t="s">
        <v>189</v>
      </c>
      <c r="AC18" s="556"/>
      <c r="AD18" s="556" t="s">
        <v>190</v>
      </c>
      <c r="AE18" s="556"/>
      <c r="AF18" s="556" t="s">
        <v>191</v>
      </c>
      <c r="AG18" s="556"/>
      <c r="AH18" s="556" t="s">
        <v>192</v>
      </c>
      <c r="AI18" s="556"/>
      <c r="AJ18" s="676"/>
      <c r="AK18" s="676"/>
    </row>
    <row r="19" spans="1:42" ht="15.75" customHeight="1">
      <c r="A19" s="556"/>
      <c r="B19" s="672"/>
      <c r="C19" s="673"/>
      <c r="D19" s="674"/>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676"/>
      <c r="AK19" s="676"/>
    </row>
    <row r="20" spans="1:42" ht="15.75" customHeight="1">
      <c r="A20" s="556"/>
      <c r="B20" s="672"/>
      <c r="C20" s="673"/>
      <c r="D20" s="674"/>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676"/>
      <c r="AK20" s="676"/>
    </row>
    <row r="21" spans="1:42" ht="54.75" customHeight="1">
      <c r="A21" s="556"/>
      <c r="B21" s="570"/>
      <c r="C21" s="571"/>
      <c r="D21" s="572"/>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676"/>
      <c r="AK21" s="677"/>
      <c r="AP21" s="7"/>
    </row>
    <row r="22" spans="1:42" s="82" customFormat="1" ht="20.100000000000001" customHeight="1">
      <c r="A22" s="150">
        <v>1</v>
      </c>
      <c r="B22" s="77">
        <v>2</v>
      </c>
      <c r="C22" s="78"/>
      <c r="D22" s="78"/>
      <c r="E22" s="78">
        <v>3</v>
      </c>
      <c r="F22" s="79"/>
      <c r="G22" s="79"/>
      <c r="H22" s="79"/>
      <c r="I22" s="80"/>
      <c r="J22" s="675">
        <v>4</v>
      </c>
      <c r="K22" s="675"/>
      <c r="L22" s="675"/>
      <c r="M22" s="675">
        <v>5</v>
      </c>
      <c r="N22" s="675"/>
      <c r="O22" s="675"/>
      <c r="P22" s="675">
        <v>6</v>
      </c>
      <c r="Q22" s="675"/>
      <c r="R22" s="675">
        <v>7</v>
      </c>
      <c r="S22" s="675"/>
      <c r="T22" s="675">
        <v>8</v>
      </c>
      <c r="U22" s="675"/>
      <c r="V22" s="675">
        <v>9</v>
      </c>
      <c r="W22" s="675"/>
      <c r="X22" s="675">
        <v>10</v>
      </c>
      <c r="Y22" s="675"/>
      <c r="Z22" s="675">
        <v>11</v>
      </c>
      <c r="AA22" s="675"/>
      <c r="AB22" s="675">
        <v>12</v>
      </c>
      <c r="AC22" s="675"/>
      <c r="AD22" s="675">
        <v>13</v>
      </c>
      <c r="AE22" s="675"/>
      <c r="AF22" s="675">
        <v>14</v>
      </c>
      <c r="AG22" s="675"/>
      <c r="AH22" s="675">
        <v>15</v>
      </c>
      <c r="AI22" s="675"/>
      <c r="AJ22" s="83"/>
      <c r="AK22" s="81"/>
      <c r="AL22" s="221"/>
      <c r="AN22"/>
      <c r="AO22"/>
    </row>
    <row r="23" spans="1:42" s="132" customFormat="1" ht="20.100000000000001" customHeight="1">
      <c r="A23" s="69" t="s">
        <v>892</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1"/>
      <c r="AJ23" s="83"/>
      <c r="AK23" s="83"/>
      <c r="AL23" s="32"/>
      <c r="AN23"/>
      <c r="AO23"/>
    </row>
    <row r="24" spans="1:42" s="143" customFormat="1" ht="35.1" customHeight="1">
      <c r="A24" s="151">
        <v>1</v>
      </c>
      <c r="B24" s="553" t="s">
        <v>893</v>
      </c>
      <c r="C24" s="554"/>
      <c r="D24" s="242" t="str">
        <f>IF(AJ24="АВС","~380В","~220В")</f>
        <v>~380В</v>
      </c>
      <c r="E24" s="553" t="s">
        <v>894</v>
      </c>
      <c r="F24" s="554"/>
      <c r="G24" s="229" t="str">
        <f>IF(OR(E24="ПВС",E24="ПУНП",E24="ПУГНП",E24="ШВВП"),"*"," ")</f>
        <v xml:space="preserve"> </v>
      </c>
      <c r="H24" s="228" t="s">
        <v>208</v>
      </c>
      <c r="I24" s="242">
        <v>185</v>
      </c>
      <c r="J24" s="556">
        <f>IF(I24&gt;16,2500,1000)</f>
        <v>2500</v>
      </c>
      <c r="K24" s="554"/>
      <c r="L24" s="555"/>
      <c r="M24" s="556">
        <v>0.5</v>
      </c>
      <c r="N24" s="556"/>
      <c r="O24" s="556"/>
      <c r="P24" s="678">
        <f>IF(AJ24="АВС",TRUNC((AK24+AK24*15/100)/10,0)*10,"-")</f>
        <v>13220</v>
      </c>
      <c r="Q24" s="678"/>
      <c r="R24" s="679">
        <f>IF(AJ24="АВС",TRUNC((AK24-AK24*10/100)/10,0)*10,"-")</f>
        <v>10350</v>
      </c>
      <c r="S24" s="680"/>
      <c r="T24" s="678">
        <f>IF(AJ24="АВС",TRUNC((AK24+AK24*8/100)/10,0)*10,"-")</f>
        <v>12420</v>
      </c>
      <c r="U24" s="678"/>
      <c r="V24" s="678">
        <f>IF(OR(AJ24="АВС",AJ24="А"),TRUNC((AK24-AK24*6/100)/10,0)*10,"-")</f>
        <v>10810</v>
      </c>
      <c r="W24" s="678"/>
      <c r="X24" s="678">
        <f>IF(OR(AJ24="АВС",AJ24="В"),TRUNC((AK24-AK24*9/100)/10,0)*10,"-")</f>
        <v>10460</v>
      </c>
      <c r="Y24" s="678"/>
      <c r="Z24" s="678">
        <f>IF(OR(AJ24="АВС",AJ24="С"),TRUNC((AK24+AK24*4/100)/10,0)*10,"-")</f>
        <v>11960</v>
      </c>
      <c r="AA24" s="678"/>
      <c r="AB24" s="678" t="s">
        <v>930</v>
      </c>
      <c r="AC24" s="678"/>
      <c r="AD24" s="678" t="s">
        <v>930</v>
      </c>
      <c r="AE24" s="678"/>
      <c r="AF24" s="678" t="s">
        <v>930</v>
      </c>
      <c r="AG24" s="678"/>
      <c r="AH24" s="556" t="s">
        <v>930</v>
      </c>
      <c r="AI24" s="556"/>
      <c r="AJ24" s="144" t="s">
        <v>919</v>
      </c>
      <c r="AK24" s="145">
        <v>11500</v>
      </c>
    </row>
    <row r="25" spans="1:42" s="132" customFormat="1" ht="20.100000000000001" customHeight="1">
      <c r="A25" s="69" t="s">
        <v>895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1"/>
      <c r="AJ25" s="83"/>
      <c r="AK25" s="83"/>
      <c r="AL25" s="32"/>
      <c r="AN25"/>
      <c r="AO25"/>
    </row>
    <row r="26" spans="1:42" s="143" customFormat="1" ht="30" customHeight="1">
      <c r="A26" s="151">
        <v>2</v>
      </c>
      <c r="B26" s="553" t="s">
        <v>893</v>
      </c>
      <c r="C26" s="554"/>
      <c r="D26" s="242" t="str">
        <f>IF(AJ26="АВС","~380В","~220В")</f>
        <v>~380В</v>
      </c>
      <c r="E26" s="553" t="s">
        <v>894</v>
      </c>
      <c r="F26" s="554"/>
      <c r="G26" s="229" t="str">
        <f>IF(OR(E26="ПВС",E26="ПУНП",E26="ПУГНП",E26="ШВВП"),"*"," ")</f>
        <v xml:space="preserve"> </v>
      </c>
      <c r="H26" s="228" t="s">
        <v>208</v>
      </c>
      <c r="I26" s="242">
        <v>185</v>
      </c>
      <c r="J26" s="556">
        <f>IF(I26&gt;16,2500,1000)</f>
        <v>2500</v>
      </c>
      <c r="K26" s="554"/>
      <c r="L26" s="555"/>
      <c r="M26" s="556">
        <v>0.5</v>
      </c>
      <c r="N26" s="556"/>
      <c r="O26" s="556"/>
      <c r="P26" s="678">
        <f>IF(AJ26="АВС",TRUNC((AK26+AK26*15/100)/10,0)*10,"-")</f>
        <v>13910</v>
      </c>
      <c r="Q26" s="678"/>
      <c r="R26" s="679">
        <f>IF(AJ26="АВС",TRUNC((AK26-AK26*10/100)/10,0)*10,"-")</f>
        <v>10890</v>
      </c>
      <c r="S26" s="680"/>
      <c r="T26" s="678">
        <f>IF(AJ26="АВС",TRUNC((AK26+AK26*8/100)/10,0)*10,"-")</f>
        <v>13060</v>
      </c>
      <c r="U26" s="678"/>
      <c r="V26" s="678">
        <f>IF(OR(AJ26="АВС",AJ26="А"),TRUNC((AK26-AK26*6/100)/10,0)*10,"-")</f>
        <v>11370</v>
      </c>
      <c r="W26" s="678"/>
      <c r="X26" s="678">
        <f>IF(OR(AJ26="АВС",AJ26="В"),TRUNC((AK26-AK26*9/100)/10,0)*10,"-")</f>
        <v>11010</v>
      </c>
      <c r="Y26" s="678"/>
      <c r="Z26" s="678">
        <f>IF(OR(AJ26="АВС",AJ26="С"),TRUNC((AK26+AK26*4/100)/10,0)*10,"-")</f>
        <v>12580</v>
      </c>
      <c r="AA26" s="678"/>
      <c r="AB26" s="678" t="s">
        <v>930</v>
      </c>
      <c r="AC26" s="678"/>
      <c r="AD26" s="678" t="s">
        <v>930</v>
      </c>
      <c r="AE26" s="678"/>
      <c r="AF26" s="678" t="s">
        <v>930</v>
      </c>
      <c r="AG26" s="678"/>
      <c r="AH26" s="556" t="s">
        <v>930</v>
      </c>
      <c r="AI26" s="556"/>
      <c r="AJ26" s="144" t="s">
        <v>919</v>
      </c>
      <c r="AK26" s="145">
        <v>12100</v>
      </c>
    </row>
    <row r="27" spans="1:42" s="132" customFormat="1" ht="20.100000000000001" customHeight="1">
      <c r="A27" s="69" t="s">
        <v>896</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1"/>
      <c r="AJ27" s="83"/>
      <c r="AK27" s="83"/>
      <c r="AL27" s="32"/>
      <c r="AN27"/>
      <c r="AO27"/>
    </row>
    <row r="28" spans="1:42" s="143" customFormat="1" ht="30" customHeight="1">
      <c r="A28" s="151">
        <v>3</v>
      </c>
      <c r="B28" s="553" t="s">
        <v>893</v>
      </c>
      <c r="C28" s="554"/>
      <c r="D28" s="242" t="str">
        <f>IF(AJ28="АВС","~380В","~220В")</f>
        <v>~380В</v>
      </c>
      <c r="E28" s="553" t="s">
        <v>894</v>
      </c>
      <c r="F28" s="554"/>
      <c r="G28" s="229" t="str">
        <f>IF(OR(E28="ПВС",E28="ПУНП",E28="ПУГНП",E28="ШВВП"),"*"," ")</f>
        <v xml:space="preserve"> </v>
      </c>
      <c r="H28" s="228" t="s">
        <v>208</v>
      </c>
      <c r="I28" s="242">
        <v>185</v>
      </c>
      <c r="J28" s="556">
        <f>IF(I28&gt;16,2500,1000)</f>
        <v>2500</v>
      </c>
      <c r="K28" s="554"/>
      <c r="L28" s="555"/>
      <c r="M28" s="556">
        <v>0.5</v>
      </c>
      <c r="N28" s="556"/>
      <c r="O28" s="556"/>
      <c r="P28" s="678">
        <f>IF(AJ28="АВС",TRUNC((AK28+AK28*15/100)/10,0)*10,"-")</f>
        <v>13110</v>
      </c>
      <c r="Q28" s="678"/>
      <c r="R28" s="679">
        <f>IF(AJ28="АВС",TRUNC((AK28-AK28*10/100)/10,0)*10,"-")</f>
        <v>10260</v>
      </c>
      <c r="S28" s="680"/>
      <c r="T28" s="678">
        <f>IF(AJ28="АВС",TRUNC((AK28+AK28*8/100)/10,0)*10,"-")</f>
        <v>12310</v>
      </c>
      <c r="U28" s="678"/>
      <c r="V28" s="678">
        <f>IF(OR(AJ28="АВС",AJ28="А"),TRUNC((AK28-AK28*6/100)/10,0)*10,"-")</f>
        <v>10710</v>
      </c>
      <c r="W28" s="678"/>
      <c r="X28" s="678">
        <f>IF(OR(AJ28="АВС",AJ28="В"),TRUNC((AK28-AK28*9/100)/10,0)*10,"-")</f>
        <v>10370</v>
      </c>
      <c r="Y28" s="678"/>
      <c r="Z28" s="678">
        <f>IF(OR(AJ28="АВС",AJ28="С"),TRUNC((AK28+AK28*4/100)/10,0)*10,"-")</f>
        <v>11850</v>
      </c>
      <c r="AA28" s="678"/>
      <c r="AB28" s="678" t="s">
        <v>930</v>
      </c>
      <c r="AC28" s="678"/>
      <c r="AD28" s="678" t="s">
        <v>930</v>
      </c>
      <c r="AE28" s="678"/>
      <c r="AF28" s="678" t="s">
        <v>930</v>
      </c>
      <c r="AG28" s="678"/>
      <c r="AH28" s="556" t="s">
        <v>930</v>
      </c>
      <c r="AI28" s="556"/>
      <c r="AJ28" s="144" t="s">
        <v>919</v>
      </c>
      <c r="AK28" s="145">
        <v>11400</v>
      </c>
    </row>
    <row r="29" spans="1:42" s="132" customFormat="1" ht="20.100000000000001" customHeight="1">
      <c r="A29" s="69" t="s">
        <v>897</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83"/>
      <c r="AK29" s="83"/>
      <c r="AL29" s="32"/>
      <c r="AN29"/>
      <c r="AO29"/>
    </row>
    <row r="30" spans="1:42" s="143" customFormat="1" ht="30" customHeight="1">
      <c r="A30" s="151">
        <v>4</v>
      </c>
      <c r="B30" s="553" t="s">
        <v>893</v>
      </c>
      <c r="C30" s="554"/>
      <c r="D30" s="242" t="str">
        <f>IF(AJ30="АВС","~380В","~220В")</f>
        <v>~380В</v>
      </c>
      <c r="E30" s="553" t="s">
        <v>894</v>
      </c>
      <c r="F30" s="554"/>
      <c r="G30" s="229" t="str">
        <f>IF(OR(E30="ПВС",E30="ПУНП",E30="ПУГНП",E30="ШВВП"),"*"," ")</f>
        <v xml:space="preserve"> </v>
      </c>
      <c r="H30" s="228" t="s">
        <v>208</v>
      </c>
      <c r="I30" s="242">
        <v>185</v>
      </c>
      <c r="J30" s="556">
        <f>IF(I30&gt;16,2500,1000)</f>
        <v>2500</v>
      </c>
      <c r="K30" s="554"/>
      <c r="L30" s="555"/>
      <c r="M30" s="556">
        <v>0.5</v>
      </c>
      <c r="N30" s="556"/>
      <c r="O30" s="556"/>
      <c r="P30" s="678">
        <f>IF(AJ30="АВС",TRUNC((AK30+AK30*15/100)/10,0)*10,"-")</f>
        <v>17480</v>
      </c>
      <c r="Q30" s="678"/>
      <c r="R30" s="679">
        <f>IF(AJ30="АВС",TRUNC((AK30-AK30*10/100)/10,0)*10,"-")</f>
        <v>13680</v>
      </c>
      <c r="S30" s="680"/>
      <c r="T30" s="678">
        <f>IF(AJ30="АВС",TRUNC((AK30+AK30*8/100)/10,0)*10,"-")</f>
        <v>16410</v>
      </c>
      <c r="U30" s="678"/>
      <c r="V30" s="678">
        <f>IF(OR(AJ30="АВС",AJ30="А"),TRUNC((AK30-AK30*6/100)/10,0)*10,"-")</f>
        <v>14280</v>
      </c>
      <c r="W30" s="678"/>
      <c r="X30" s="678">
        <f>IF(OR(AJ30="АВС",AJ30="В"),TRUNC((AK30-AK30*9/100)/10,0)*10,"-")</f>
        <v>13830</v>
      </c>
      <c r="Y30" s="678"/>
      <c r="Z30" s="678">
        <f>IF(OR(AJ30="АВС",AJ30="С"),TRUNC((AK30+AK30*4/100)/10,0)*10,"-")</f>
        <v>15800</v>
      </c>
      <c r="AA30" s="678"/>
      <c r="AB30" s="678" t="s">
        <v>930</v>
      </c>
      <c r="AC30" s="678"/>
      <c r="AD30" s="678" t="s">
        <v>930</v>
      </c>
      <c r="AE30" s="678"/>
      <c r="AF30" s="678" t="s">
        <v>930</v>
      </c>
      <c r="AG30" s="678"/>
      <c r="AH30" s="556" t="s">
        <v>930</v>
      </c>
      <c r="AI30" s="556"/>
      <c r="AJ30" s="144" t="s">
        <v>919</v>
      </c>
      <c r="AK30" s="145">
        <v>15200</v>
      </c>
    </row>
    <row r="31" spans="1:42" s="132" customFormat="1" ht="20.100000000000001" customHeight="1">
      <c r="A31" s="69" t="s">
        <v>898</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83"/>
      <c r="AK31" s="83"/>
      <c r="AL31" s="32"/>
      <c r="AN31"/>
      <c r="AO31"/>
    </row>
    <row r="32" spans="1:42" s="143" customFormat="1" ht="30" customHeight="1">
      <c r="A32" s="151">
        <v>5</v>
      </c>
      <c r="B32" s="553" t="s">
        <v>899</v>
      </c>
      <c r="C32" s="554"/>
      <c r="D32" s="242" t="str">
        <f>IF(AJ32="АВС","~380В","~220В")</f>
        <v>~380В</v>
      </c>
      <c r="E32" s="553" t="s">
        <v>894</v>
      </c>
      <c r="F32" s="554"/>
      <c r="G32" s="229" t="str">
        <f>IF(OR(E32="ПВС",E32="ПУНП",E32="ПУГНП",E32="ШВВП"),"*"," ")</f>
        <v xml:space="preserve"> </v>
      </c>
      <c r="H32" s="228" t="s">
        <v>208</v>
      </c>
      <c r="I32" s="242">
        <v>120</v>
      </c>
      <c r="J32" s="556">
        <f>IF(I32&gt;16,2500,1000)</f>
        <v>2500</v>
      </c>
      <c r="K32" s="554"/>
      <c r="L32" s="555"/>
      <c r="M32" s="556">
        <v>0.5</v>
      </c>
      <c r="N32" s="556"/>
      <c r="O32" s="556"/>
      <c r="P32" s="678">
        <f>IF(AJ32="АВС",TRUNC((AK32+AK32*15/100)/10,0)*10,"-")</f>
        <v>14310</v>
      </c>
      <c r="Q32" s="678"/>
      <c r="R32" s="679">
        <f>IF(AJ32="АВС",TRUNC((AK32-AK32*10/100)/10,0)*10,"-")</f>
        <v>11200</v>
      </c>
      <c r="S32" s="680"/>
      <c r="T32" s="678">
        <f>IF(AJ32="АВС",TRUNC((AK32+AK32*8/100)/10,0)*10,"-")</f>
        <v>13440</v>
      </c>
      <c r="U32" s="678"/>
      <c r="V32" s="678">
        <f>IF(OR(AJ32="АВС",AJ32="А"),TRUNC((AK32-AK32*6/100)/10,0)*10,"-")</f>
        <v>11700</v>
      </c>
      <c r="W32" s="678"/>
      <c r="X32" s="678">
        <f>IF(OR(AJ32="АВС",AJ32="В"),TRUNC((AK32-AK32*9/100)/10,0)*10,"-")</f>
        <v>11320</v>
      </c>
      <c r="Y32" s="678"/>
      <c r="Z32" s="678">
        <f>IF(OR(AJ32="АВС",AJ32="С"),TRUNC((AK32+AK32*4/100)/10,0)*10,"-")</f>
        <v>12940</v>
      </c>
      <c r="AA32" s="678"/>
      <c r="AB32" s="678" t="s">
        <v>930</v>
      </c>
      <c r="AC32" s="678"/>
      <c r="AD32" s="678" t="s">
        <v>930</v>
      </c>
      <c r="AE32" s="678"/>
      <c r="AF32" s="678" t="s">
        <v>930</v>
      </c>
      <c r="AG32" s="678"/>
      <c r="AH32" s="556" t="s">
        <v>930</v>
      </c>
      <c r="AI32" s="556"/>
      <c r="AJ32" s="144" t="s">
        <v>919</v>
      </c>
      <c r="AK32" s="145">
        <v>12450</v>
      </c>
    </row>
    <row r="33" spans="1:41" s="132" customFormat="1" ht="20.100000000000001" customHeight="1">
      <c r="A33" s="69" t="s">
        <v>900</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1"/>
      <c r="AJ33" s="83"/>
      <c r="AK33" s="83"/>
      <c r="AL33" s="32"/>
      <c r="AN33"/>
      <c r="AO33"/>
    </row>
    <row r="34" spans="1:41" s="143" customFormat="1" ht="30" customHeight="1">
      <c r="A34" s="151">
        <v>6</v>
      </c>
      <c r="B34" s="553" t="s">
        <v>899</v>
      </c>
      <c r="C34" s="554"/>
      <c r="D34" s="242" t="str">
        <f>IF(AJ34="АВС","~380В","~220В")</f>
        <v>~380В</v>
      </c>
      <c r="E34" s="553" t="s">
        <v>894</v>
      </c>
      <c r="F34" s="554"/>
      <c r="G34" s="229" t="str">
        <f>IF(OR(E34="ПВС",E34="ПУНП",E34="ПУГНП",E34="ШВВП"),"*"," ")</f>
        <v xml:space="preserve"> </v>
      </c>
      <c r="H34" s="228" t="s">
        <v>208</v>
      </c>
      <c r="I34" s="242">
        <v>120</v>
      </c>
      <c r="J34" s="556">
        <f>IF(I34&gt;16,2500,1000)</f>
        <v>2500</v>
      </c>
      <c r="K34" s="554"/>
      <c r="L34" s="555"/>
      <c r="M34" s="556">
        <v>0.5</v>
      </c>
      <c r="N34" s="556"/>
      <c r="O34" s="556"/>
      <c r="P34" s="678">
        <f>IF(AJ34="АВС",TRUNC((AK34+AK34*15/100)/10,0)*10,"-")</f>
        <v>15520</v>
      </c>
      <c r="Q34" s="678"/>
      <c r="R34" s="679">
        <f>IF(AJ34="АВС",TRUNC((AK34-AK34*10/100)/10,0)*10,"-")</f>
        <v>12150</v>
      </c>
      <c r="S34" s="680"/>
      <c r="T34" s="678">
        <f>IF(AJ34="АВС",TRUNC((AK34+AK34*8/100)/10,0)*10,"-")</f>
        <v>14580</v>
      </c>
      <c r="U34" s="678"/>
      <c r="V34" s="678">
        <f>IF(OR(AJ34="АВС",AJ34="А"),TRUNC((AK34-AK34*6/100)/10,0)*10,"-")</f>
        <v>12690</v>
      </c>
      <c r="W34" s="678"/>
      <c r="X34" s="678">
        <f>IF(OR(AJ34="АВС",AJ34="В"),TRUNC((AK34-AK34*9/100)/10,0)*10,"-")</f>
        <v>12280</v>
      </c>
      <c r="Y34" s="678"/>
      <c r="Z34" s="678">
        <f>IF(OR(AJ34="АВС",AJ34="С"),TRUNC((AK34+AK34*4/100)/10,0)*10,"-")</f>
        <v>14040</v>
      </c>
      <c r="AA34" s="678"/>
      <c r="AB34" s="678" t="s">
        <v>930</v>
      </c>
      <c r="AC34" s="678"/>
      <c r="AD34" s="678" t="s">
        <v>930</v>
      </c>
      <c r="AE34" s="678"/>
      <c r="AF34" s="678" t="s">
        <v>930</v>
      </c>
      <c r="AG34" s="678"/>
      <c r="AH34" s="556" t="s">
        <v>930</v>
      </c>
      <c r="AI34" s="556"/>
      <c r="AJ34" s="144" t="s">
        <v>919</v>
      </c>
      <c r="AK34" s="145">
        <v>13500</v>
      </c>
    </row>
    <row r="35" spans="1:41" s="132" customFormat="1" ht="20.100000000000001" customHeight="1">
      <c r="A35" s="69" t="s">
        <v>901</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1"/>
      <c r="AJ35" s="83"/>
      <c r="AK35" s="83"/>
      <c r="AL35" s="32"/>
      <c r="AN35"/>
      <c r="AO35"/>
    </row>
    <row r="36" spans="1:41" s="143" customFormat="1" ht="30" customHeight="1">
      <c r="A36" s="151">
        <v>7</v>
      </c>
      <c r="B36" s="553" t="s">
        <v>902</v>
      </c>
      <c r="C36" s="554"/>
      <c r="D36" s="242" t="str">
        <f>IF(AJ36="АВС","~380В","~220В")</f>
        <v>~380В</v>
      </c>
      <c r="E36" s="553" t="s">
        <v>894</v>
      </c>
      <c r="F36" s="554"/>
      <c r="G36" s="229" t="str">
        <f>IF(OR(E36="ПВС",E36="ПУНП",E36="ПУГНП",E36="ШВВП"),"*"," ")</f>
        <v xml:space="preserve"> </v>
      </c>
      <c r="H36" s="228" t="s">
        <v>208</v>
      </c>
      <c r="I36" s="242">
        <v>240</v>
      </c>
      <c r="J36" s="556">
        <f>IF(I36&gt;16,2500,1000)</f>
        <v>2500</v>
      </c>
      <c r="K36" s="554"/>
      <c r="L36" s="555"/>
      <c r="M36" s="556">
        <v>0.5</v>
      </c>
      <c r="N36" s="556"/>
      <c r="O36" s="556"/>
      <c r="P36" s="678">
        <f>IF(AJ36="АВС",TRUNC((AK36+AK36*15/100)/10,0)*10,"-")</f>
        <v>14950</v>
      </c>
      <c r="Q36" s="678"/>
      <c r="R36" s="679">
        <f>IF(AJ36="АВС",TRUNC((AK36-AK36*10/100)/10,0)*10,"-")</f>
        <v>11700</v>
      </c>
      <c r="S36" s="680"/>
      <c r="T36" s="678">
        <f>IF(AJ36="АВС",TRUNC((AK36+AK36*8/100)/10,0)*10,"-")</f>
        <v>14040</v>
      </c>
      <c r="U36" s="678"/>
      <c r="V36" s="678">
        <f>IF(OR(AJ36="АВС",AJ36="А"),TRUNC((AK36-AK36*6/100)/10,0)*10,"-")</f>
        <v>12220</v>
      </c>
      <c r="W36" s="678"/>
      <c r="X36" s="678">
        <f>IF(OR(AJ36="АВС",AJ36="В"),TRUNC((AK36-AK36*9/100)/10,0)*10,"-")</f>
        <v>11830</v>
      </c>
      <c r="Y36" s="678"/>
      <c r="Z36" s="678">
        <f>IF(OR(AJ36="АВС",AJ36="С"),TRUNC((AK36+AK36*4/100)/10,0)*10,"-")</f>
        <v>13520</v>
      </c>
      <c r="AA36" s="678"/>
      <c r="AB36" s="678" t="s">
        <v>930</v>
      </c>
      <c r="AC36" s="678"/>
      <c r="AD36" s="678" t="s">
        <v>930</v>
      </c>
      <c r="AE36" s="678"/>
      <c r="AF36" s="678" t="s">
        <v>930</v>
      </c>
      <c r="AG36" s="678"/>
      <c r="AH36" s="556" t="s">
        <v>930</v>
      </c>
      <c r="AI36" s="556"/>
      <c r="AJ36" s="144" t="s">
        <v>919</v>
      </c>
      <c r="AK36" s="145">
        <v>13000</v>
      </c>
    </row>
    <row r="37" spans="1:41" s="132" customFormat="1" ht="20.100000000000001" customHeight="1">
      <c r="A37" s="69" t="s">
        <v>903</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1"/>
      <c r="AJ37" s="83"/>
      <c r="AK37" s="83"/>
      <c r="AL37" s="32"/>
      <c r="AN37"/>
      <c r="AO37"/>
    </row>
    <row r="38" spans="1:41" s="143" customFormat="1" ht="30" customHeight="1">
      <c r="A38" s="151">
        <v>8</v>
      </c>
      <c r="B38" s="553" t="s">
        <v>902</v>
      </c>
      <c r="C38" s="554"/>
      <c r="D38" s="242" t="str">
        <f>IF(AJ38="АВС","~380В","~220В")</f>
        <v>~380В</v>
      </c>
      <c r="E38" s="553" t="s">
        <v>894</v>
      </c>
      <c r="F38" s="554"/>
      <c r="G38" s="229" t="str">
        <f>IF(OR(E38="ПВС",E38="ПУНП",E38="ПУГНП",E38="ШВВП"),"*"," ")</f>
        <v xml:space="preserve"> </v>
      </c>
      <c r="H38" s="228" t="s">
        <v>208</v>
      </c>
      <c r="I38" s="242">
        <v>240</v>
      </c>
      <c r="J38" s="556">
        <f>IF(I38&gt;16,2500,1000)</f>
        <v>2500</v>
      </c>
      <c r="K38" s="554"/>
      <c r="L38" s="555"/>
      <c r="M38" s="556">
        <v>0.5</v>
      </c>
      <c r="N38" s="556"/>
      <c r="O38" s="556"/>
      <c r="P38" s="678">
        <f>IF(AJ38="АВС",TRUNC((AK38+AK38*15/100)/10,0)*10,"-")</f>
        <v>16100</v>
      </c>
      <c r="Q38" s="678"/>
      <c r="R38" s="679">
        <f>IF(AJ38="АВС",TRUNC((AK38-AK38*10/100)/10,0)*10,"-")</f>
        <v>12600</v>
      </c>
      <c r="S38" s="680"/>
      <c r="T38" s="678">
        <f>IF(AJ38="АВС",TRUNC((AK38+AK38*8/100)/10,0)*10,"-")</f>
        <v>15120</v>
      </c>
      <c r="U38" s="678"/>
      <c r="V38" s="678">
        <f>IF(OR(AJ38="АВС",AJ38="А"),TRUNC((AK38-AK38*6/100)/10,0)*10,"-")</f>
        <v>13160</v>
      </c>
      <c r="W38" s="678"/>
      <c r="X38" s="678">
        <f>IF(OR(AJ38="АВС",AJ38="В"),TRUNC((AK38-AK38*9/100)/10,0)*10,"-")</f>
        <v>12740</v>
      </c>
      <c r="Y38" s="678"/>
      <c r="Z38" s="678">
        <f>IF(OR(AJ38="АВС",AJ38="С"),TRUNC((AK38+AK38*4/100)/10,0)*10,"-")</f>
        <v>14560</v>
      </c>
      <c r="AA38" s="678"/>
      <c r="AB38" s="678" t="s">
        <v>930</v>
      </c>
      <c r="AC38" s="678"/>
      <c r="AD38" s="678" t="s">
        <v>930</v>
      </c>
      <c r="AE38" s="678"/>
      <c r="AF38" s="678" t="s">
        <v>930</v>
      </c>
      <c r="AG38" s="678"/>
      <c r="AH38" s="556" t="s">
        <v>930</v>
      </c>
      <c r="AI38" s="556"/>
      <c r="AJ38" s="144" t="s">
        <v>919</v>
      </c>
      <c r="AK38" s="145">
        <v>14000</v>
      </c>
    </row>
    <row r="39" spans="1:41" s="132" customFormat="1" ht="20.100000000000001" customHeight="1">
      <c r="A39" s="69" t="s">
        <v>904</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c r="AJ39" s="83"/>
      <c r="AK39" s="83"/>
      <c r="AL39" s="32"/>
      <c r="AN39"/>
      <c r="AO39"/>
    </row>
    <row r="40" spans="1:41" s="143" customFormat="1" ht="30" customHeight="1">
      <c r="A40" s="151">
        <v>9</v>
      </c>
      <c r="B40" s="553" t="s">
        <v>905</v>
      </c>
      <c r="C40" s="554"/>
      <c r="D40" s="242" t="str">
        <f>IF(AJ40="АВС","~380В","~220В")</f>
        <v>~380В</v>
      </c>
      <c r="E40" s="553" t="s">
        <v>894</v>
      </c>
      <c r="F40" s="554"/>
      <c r="G40" s="229" t="str">
        <f>IF(OR(E40="ПВС",E40="ПУНП",E40="ПУГНП",E40="ШВВП"),"*"," ")</f>
        <v xml:space="preserve"> </v>
      </c>
      <c r="H40" s="228" t="s">
        <v>208</v>
      </c>
      <c r="I40" s="242">
        <v>150</v>
      </c>
      <c r="J40" s="556">
        <f>IF(I40&gt;16,2500,1000)</f>
        <v>2500</v>
      </c>
      <c r="K40" s="554"/>
      <c r="L40" s="555"/>
      <c r="M40" s="556">
        <v>0.5</v>
      </c>
      <c r="N40" s="556"/>
      <c r="O40" s="556"/>
      <c r="P40" s="678">
        <f>IF(AJ40="АВС",TRUNC((AK40+AK40*15/100)/10,0)*10,"-")</f>
        <v>13160</v>
      </c>
      <c r="Q40" s="678"/>
      <c r="R40" s="679">
        <f>IF(AJ40="АВС",TRUNC((AK40-AK40*10/100)/10,0)*10,"-")</f>
        <v>10300</v>
      </c>
      <c r="S40" s="680"/>
      <c r="T40" s="678">
        <f>IF(AJ40="АВС",TRUNC((AK40+AK40*8/100)/10,0)*10,"-")</f>
        <v>12360</v>
      </c>
      <c r="U40" s="678"/>
      <c r="V40" s="678">
        <f>IF(OR(AJ40="АВС",AJ40="А"),TRUNC((AK40-AK40*6/100)/10,0)*10,"-")</f>
        <v>10760</v>
      </c>
      <c r="W40" s="678"/>
      <c r="X40" s="678">
        <f>IF(OR(AJ40="АВС",AJ40="В"),TRUNC((AK40-AK40*9/100)/10,0)*10,"-")</f>
        <v>10410</v>
      </c>
      <c r="Y40" s="678"/>
      <c r="Z40" s="678">
        <f>IF(OR(AJ40="АВС",AJ40="С"),TRUNC((AK40+AK40*4/100)/10,0)*10,"-")</f>
        <v>11900</v>
      </c>
      <c r="AA40" s="678"/>
      <c r="AB40" s="678" t="s">
        <v>930</v>
      </c>
      <c r="AC40" s="678"/>
      <c r="AD40" s="678" t="s">
        <v>930</v>
      </c>
      <c r="AE40" s="678"/>
      <c r="AF40" s="678" t="s">
        <v>930</v>
      </c>
      <c r="AG40" s="678"/>
      <c r="AH40" s="556" t="s">
        <v>930</v>
      </c>
      <c r="AI40" s="556"/>
      <c r="AJ40" s="144" t="s">
        <v>919</v>
      </c>
      <c r="AK40" s="145">
        <v>11450</v>
      </c>
    </row>
    <row r="41" spans="1:41" s="132" customFormat="1" ht="20.100000000000001" customHeight="1">
      <c r="A41" s="69" t="s">
        <v>906</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1"/>
      <c r="AJ41" s="83"/>
      <c r="AK41" s="83"/>
      <c r="AL41" s="32"/>
      <c r="AN41"/>
      <c r="AO41"/>
    </row>
    <row r="42" spans="1:41" s="143" customFormat="1" ht="30" customHeight="1">
      <c r="A42" s="151">
        <v>10</v>
      </c>
      <c r="B42" s="553" t="s">
        <v>905</v>
      </c>
      <c r="C42" s="554"/>
      <c r="D42" s="242" t="str">
        <f>IF(AJ42="АВС","~380В","~220В")</f>
        <v>~380В</v>
      </c>
      <c r="E42" s="553" t="s">
        <v>894</v>
      </c>
      <c r="F42" s="554"/>
      <c r="G42" s="229" t="str">
        <f>IF(OR(E42="ПВС",E42="ПУНП",E42="ПУГНП",E42="ШВВП"),"*"," ")</f>
        <v xml:space="preserve"> </v>
      </c>
      <c r="H42" s="228" t="s">
        <v>208</v>
      </c>
      <c r="I42" s="242">
        <v>150</v>
      </c>
      <c r="J42" s="556">
        <f>IF(I42&gt;16,2500,1000)</f>
        <v>2500</v>
      </c>
      <c r="K42" s="554"/>
      <c r="L42" s="555"/>
      <c r="M42" s="556">
        <v>0.5</v>
      </c>
      <c r="N42" s="556"/>
      <c r="O42" s="556"/>
      <c r="P42" s="678">
        <f>IF(AJ42="АВС",TRUNC((AK42+AK42*15/100)/10,0)*10,"-")</f>
        <v>14490</v>
      </c>
      <c r="Q42" s="678"/>
      <c r="R42" s="679">
        <f>IF(AJ42="АВС",TRUNC((AK42-AK42*10/100)/10,0)*10,"-")</f>
        <v>11340</v>
      </c>
      <c r="S42" s="680"/>
      <c r="T42" s="678">
        <f>IF(AJ42="АВС",TRUNC((AK42+AK42*8/100)/10,0)*10,"-")</f>
        <v>13600</v>
      </c>
      <c r="U42" s="678"/>
      <c r="V42" s="678">
        <f>IF(OR(AJ42="АВС",AJ42="А"),TRUNC((AK42-AK42*6/100)/10,0)*10,"-")</f>
        <v>11840</v>
      </c>
      <c r="W42" s="678"/>
      <c r="X42" s="678">
        <f>IF(OR(AJ42="АВС",AJ42="В"),TRUNC((AK42-AK42*9/100)/10,0)*10,"-")</f>
        <v>11460</v>
      </c>
      <c r="Y42" s="678"/>
      <c r="Z42" s="678">
        <f>IF(OR(AJ42="АВС",AJ42="С"),TRUNC((AK42+AK42*4/100)/10,0)*10,"-")</f>
        <v>13100</v>
      </c>
      <c r="AA42" s="678"/>
      <c r="AB42" s="678" t="s">
        <v>930</v>
      </c>
      <c r="AC42" s="678"/>
      <c r="AD42" s="678" t="s">
        <v>930</v>
      </c>
      <c r="AE42" s="678"/>
      <c r="AF42" s="678" t="s">
        <v>930</v>
      </c>
      <c r="AG42" s="678"/>
      <c r="AH42" s="556" t="s">
        <v>930</v>
      </c>
      <c r="AI42" s="556"/>
      <c r="AJ42" s="144" t="s">
        <v>919</v>
      </c>
      <c r="AK42" s="145">
        <v>12600</v>
      </c>
    </row>
    <row r="43" spans="1:41" s="143" customFormat="1" ht="30" customHeight="1">
      <c r="A43" s="151"/>
      <c r="B43" s="553"/>
      <c r="C43" s="554"/>
      <c r="D43" s="242"/>
      <c r="E43" s="553"/>
      <c r="F43" s="554"/>
      <c r="G43" s="229"/>
      <c r="H43" s="228"/>
      <c r="I43" s="242"/>
      <c r="J43" s="556"/>
      <c r="K43" s="554"/>
      <c r="L43" s="555"/>
      <c r="M43" s="556"/>
      <c r="N43" s="556"/>
      <c r="O43" s="556"/>
      <c r="P43" s="678"/>
      <c r="Q43" s="678"/>
      <c r="R43" s="679"/>
      <c r="S43" s="680"/>
      <c r="T43" s="678"/>
      <c r="U43" s="678"/>
      <c r="V43" s="678"/>
      <c r="W43" s="678"/>
      <c r="X43" s="678"/>
      <c r="Y43" s="678"/>
      <c r="Z43" s="678"/>
      <c r="AA43" s="678"/>
      <c r="AB43" s="678"/>
      <c r="AC43" s="678"/>
      <c r="AD43" s="678"/>
      <c r="AE43" s="678"/>
      <c r="AF43" s="678"/>
      <c r="AG43" s="678"/>
      <c r="AH43" s="556"/>
      <c r="AI43" s="556"/>
      <c r="AJ43" s="144"/>
      <c r="AK43" s="145"/>
    </row>
    <row r="44" spans="1:41" s="143" customFormat="1" ht="20.100000000000001" customHeight="1">
      <c r="A44" s="169"/>
      <c r="B44" s="180"/>
      <c r="C44" s="180"/>
      <c r="D44" s="180"/>
      <c r="E44" s="169"/>
      <c r="F44" s="169"/>
      <c r="G44" s="303"/>
      <c r="H44" s="304"/>
      <c r="I44" s="180"/>
      <c r="J44" s="169"/>
      <c r="K44" s="169"/>
      <c r="L44" s="169"/>
      <c r="M44" s="169"/>
      <c r="N44" s="169"/>
      <c r="O44" s="169"/>
      <c r="P44" s="302"/>
      <c r="Q44" s="302"/>
      <c r="R44" s="302"/>
      <c r="S44" s="302"/>
      <c r="T44" s="302"/>
      <c r="U44" s="302"/>
      <c r="V44" s="302"/>
      <c r="W44" s="302"/>
      <c r="X44" s="302"/>
      <c r="Y44" s="302"/>
      <c r="Z44" s="302"/>
      <c r="AA44" s="302"/>
      <c r="AB44" s="302"/>
      <c r="AC44" s="302"/>
      <c r="AD44" s="302"/>
      <c r="AE44" s="302"/>
      <c r="AF44" s="302"/>
      <c r="AG44" s="302"/>
      <c r="AH44" s="169"/>
      <c r="AI44" s="169"/>
      <c r="AJ44" s="169"/>
    </row>
    <row r="45" spans="1:41" s="143" customFormat="1" ht="4.5" customHeight="1">
      <c r="A45" s="169"/>
      <c r="B45" s="180"/>
      <c r="C45" s="180"/>
      <c r="D45" s="180"/>
      <c r="E45" s="169"/>
      <c r="F45" s="169"/>
      <c r="G45" s="303"/>
      <c r="H45" s="304"/>
      <c r="I45" s="180"/>
      <c r="J45" s="169"/>
      <c r="K45" s="169"/>
      <c r="L45" s="169"/>
      <c r="M45" s="169"/>
      <c r="N45" s="169"/>
      <c r="O45" s="169"/>
      <c r="P45" s="302"/>
      <c r="Q45" s="302"/>
      <c r="R45" s="302"/>
      <c r="S45" s="302"/>
      <c r="T45" s="302"/>
      <c r="U45" s="302"/>
      <c r="V45" s="302"/>
      <c r="W45" s="302"/>
      <c r="X45" s="302"/>
      <c r="Y45" s="302"/>
      <c r="Z45" s="302"/>
      <c r="AA45" s="302"/>
      <c r="AB45" s="302"/>
      <c r="AC45" s="302"/>
      <c r="AD45" s="302"/>
      <c r="AE45" s="302"/>
      <c r="AF45" s="302"/>
      <c r="AG45" s="302"/>
      <c r="AH45" s="169"/>
      <c r="AI45" s="169"/>
      <c r="AJ45" s="169"/>
    </row>
    <row r="46" spans="1:41" ht="21.75" customHeight="1">
      <c r="A46" s="702" t="s">
        <v>158</v>
      </c>
      <c r="B46" s="702"/>
      <c r="C46" s="702"/>
      <c r="D46" s="702"/>
      <c r="E46" s="702"/>
      <c r="F46" s="702"/>
      <c r="G46" s="702"/>
      <c r="H46" s="702"/>
      <c r="I46" s="702"/>
      <c r="J46" s="702"/>
      <c r="K46" s="702"/>
      <c r="L46" s="702"/>
      <c r="M46" s="702"/>
      <c r="N46" s="702"/>
      <c r="O46" s="702"/>
      <c r="P46" s="702"/>
      <c r="Q46" s="702"/>
      <c r="R46" s="702"/>
      <c r="S46" s="702"/>
      <c r="T46" s="702"/>
      <c r="U46" s="702"/>
      <c r="V46" s="702"/>
      <c r="AJ46" s="132"/>
      <c r="AK46" s="141"/>
      <c r="AL46"/>
    </row>
    <row r="47" spans="1:41" ht="27" customHeight="1">
      <c r="A47" s="464" t="s">
        <v>1017</v>
      </c>
      <c r="B47" s="457" t="s">
        <v>1018</v>
      </c>
      <c r="C47" s="458"/>
      <c r="D47" s="457" t="s">
        <v>197</v>
      </c>
      <c r="E47" s="681"/>
      <c r="F47" s="681"/>
      <c r="G47" s="458"/>
      <c r="H47" s="461" t="s">
        <v>1021</v>
      </c>
      <c r="I47" s="463"/>
      <c r="J47" s="463"/>
      <c r="K47" s="463"/>
      <c r="L47" s="463"/>
      <c r="M47" s="463"/>
      <c r="N47" s="463"/>
      <c r="O47" s="462"/>
      <c r="P47" s="461" t="s">
        <v>1022</v>
      </c>
      <c r="Q47" s="463"/>
      <c r="R47" s="463"/>
      <c r="S47" s="463"/>
      <c r="T47" s="463"/>
      <c r="U47" s="463"/>
      <c r="V47" s="463"/>
      <c r="W47" s="462"/>
      <c r="X47" s="457" t="s">
        <v>1023</v>
      </c>
      <c r="Y47" s="681"/>
      <c r="Z47" s="681"/>
      <c r="AA47" s="681"/>
      <c r="AB47" s="458"/>
      <c r="AC47" s="683" t="s">
        <v>198</v>
      </c>
      <c r="AD47" s="683"/>
      <c r="AE47" s="683"/>
      <c r="AF47" s="683"/>
      <c r="AG47" s="683"/>
      <c r="AH47" s="683"/>
      <c r="AI47" s="683"/>
      <c r="AJ47" s="134"/>
      <c r="AL47"/>
    </row>
    <row r="48" spans="1:41" ht="30" customHeight="1">
      <c r="A48" s="465"/>
      <c r="B48" s="459"/>
      <c r="C48" s="460"/>
      <c r="D48" s="459"/>
      <c r="E48" s="682"/>
      <c r="F48" s="682"/>
      <c r="G48" s="460"/>
      <c r="H48" s="461" t="s">
        <v>1025</v>
      </c>
      <c r="I48" s="463"/>
      <c r="J48" s="463"/>
      <c r="K48" s="462"/>
      <c r="L48" s="461" t="s">
        <v>1026</v>
      </c>
      <c r="M48" s="463"/>
      <c r="N48" s="463"/>
      <c r="O48" s="462"/>
      <c r="P48" s="461" t="s">
        <v>1027</v>
      </c>
      <c r="Q48" s="463"/>
      <c r="R48" s="463"/>
      <c r="S48" s="462"/>
      <c r="T48" s="461" t="s">
        <v>1028</v>
      </c>
      <c r="U48" s="463"/>
      <c r="V48" s="463"/>
      <c r="W48" s="462"/>
      <c r="X48" s="459"/>
      <c r="Y48" s="682"/>
      <c r="Z48" s="682"/>
      <c r="AA48" s="682"/>
      <c r="AB48" s="460"/>
      <c r="AC48" s="683"/>
      <c r="AD48" s="683"/>
      <c r="AE48" s="683"/>
      <c r="AF48" s="683"/>
      <c r="AG48" s="683"/>
      <c r="AH48" s="683"/>
      <c r="AI48" s="683"/>
      <c r="AJ48" s="134"/>
      <c r="AL48"/>
    </row>
    <row r="49" spans="1:38" ht="39.950000000000003" customHeight="1">
      <c r="A49" s="53">
        <v>1</v>
      </c>
      <c r="B49" s="461" t="str">
        <f ca="1">'Исходник '!B56</f>
        <v>MPI-520</v>
      </c>
      <c r="C49" s="462"/>
      <c r="D49" s="461">
        <f ca="1">'Исходник '!C56</f>
        <v>723895</v>
      </c>
      <c r="E49" s="463"/>
      <c r="F49" s="463"/>
      <c r="G49" s="462"/>
      <c r="H49" s="461" t="str">
        <f ca="1">'Исходник '!F57</f>
        <v>0…3 ГОм (1 кОм)</v>
      </c>
      <c r="I49" s="463"/>
      <c r="J49" s="463"/>
      <c r="K49" s="462"/>
      <c r="L49" s="754" t="str">
        <f ca="1">'Исходник '!H57</f>
        <v>± (3% Riso+8 е.м.р.)</v>
      </c>
      <c r="M49" s="463"/>
      <c r="N49" s="463"/>
      <c r="O49" s="462"/>
      <c r="P49" s="492">
        <f ca="1">'Исходник '!J56</f>
        <v>43885</v>
      </c>
      <c r="Q49" s="684"/>
      <c r="R49" s="684"/>
      <c r="S49" s="493"/>
      <c r="T49" s="492">
        <f ca="1">'Исходник '!L56</f>
        <v>44251</v>
      </c>
      <c r="U49" s="684"/>
      <c r="V49" s="684"/>
      <c r="W49" s="493"/>
      <c r="X49" s="461" t="str">
        <f ca="1">'Исходник '!N56</f>
        <v>№80</v>
      </c>
      <c r="Y49" s="463"/>
      <c r="Z49" s="463"/>
      <c r="AA49" s="463"/>
      <c r="AB49" s="462"/>
      <c r="AC49" s="683" t="str">
        <f ca="1">'Исходник '!P56</f>
        <v>ООО НПК "АВИАПРИБОР"</v>
      </c>
      <c r="AD49" s="683"/>
      <c r="AE49" s="683"/>
      <c r="AF49" s="683"/>
      <c r="AG49" s="683"/>
      <c r="AH49" s="683"/>
      <c r="AI49" s="683"/>
      <c r="AJ49" s="134"/>
      <c r="AL49"/>
    </row>
    <row r="50" spans="1:38" ht="39.950000000000003" customHeight="1">
      <c r="A50" s="53">
        <v>2</v>
      </c>
      <c r="B50" s="461" t="str">
        <f ca="1">'Исходник '!B61</f>
        <v>ИВТМ-7</v>
      </c>
      <c r="C50" s="462"/>
      <c r="D50" s="461">
        <f ca="1">'Исходник '!C61</f>
        <v>20084</v>
      </c>
      <c r="E50" s="463"/>
      <c r="F50" s="463"/>
      <c r="G50" s="462"/>
      <c r="H50" s="461" t="str">
        <f ca="1">'Исходник '!F61</f>
        <v>0-99 %
-20 +60 0С</v>
      </c>
      <c r="I50" s="463"/>
      <c r="J50" s="463"/>
      <c r="K50" s="462"/>
      <c r="L50" s="461" t="str">
        <f ca="1">'Исходник '!H61</f>
        <v>± 2%
± 0,2 0С</v>
      </c>
      <c r="M50" s="463"/>
      <c r="N50" s="463"/>
      <c r="O50" s="462"/>
      <c r="P50" s="492">
        <f ca="1">'Исходник '!J61</f>
        <v>43885</v>
      </c>
      <c r="Q50" s="684"/>
      <c r="R50" s="684"/>
      <c r="S50" s="493"/>
      <c r="T50" s="492">
        <f ca="1">'Исходник '!L61</f>
        <v>44251</v>
      </c>
      <c r="U50" s="684"/>
      <c r="V50" s="684"/>
      <c r="W50" s="493"/>
      <c r="X50" s="492" t="str">
        <f ca="1">'Исходник '!N61</f>
        <v>№78</v>
      </c>
      <c r="Y50" s="684"/>
      <c r="Z50" s="684"/>
      <c r="AA50" s="684"/>
      <c r="AB50" s="493"/>
      <c r="AC50" s="683" t="str">
        <f ca="1">'Исходник '!P61</f>
        <v>ООО НПК "АВИАПРИБОР"</v>
      </c>
      <c r="AD50" s="683"/>
      <c r="AE50" s="683"/>
      <c r="AF50" s="683"/>
      <c r="AG50" s="683"/>
      <c r="AH50" s="683"/>
      <c r="AI50" s="683"/>
      <c r="AJ50" s="134"/>
      <c r="AL50"/>
    </row>
    <row r="51" spans="1:38" ht="39.950000000000003" customHeight="1">
      <c r="A51" s="53">
        <v>3</v>
      </c>
      <c r="B51" s="461" t="str">
        <f ca="1">'Исходник '!B62</f>
        <v>Барометр М 67</v>
      </c>
      <c r="C51" s="462"/>
      <c r="D51" s="461">
        <f ca="1">'Исходник '!C62</f>
        <v>74</v>
      </c>
      <c r="E51" s="463"/>
      <c r="F51" s="463"/>
      <c r="G51" s="462"/>
      <c r="H51" s="461" t="str">
        <f ca="1">'Исходник '!F62</f>
        <v>610-790
 мм.рт.ст</v>
      </c>
      <c r="I51" s="463"/>
      <c r="J51" s="463"/>
      <c r="K51" s="462"/>
      <c r="L51" s="461" t="str">
        <f ca="1">'Исходник '!H62</f>
        <v>± 0,8 мм.рт.ст.</v>
      </c>
      <c r="M51" s="463"/>
      <c r="N51" s="463"/>
      <c r="O51" s="462"/>
      <c r="P51" s="492">
        <f ca="1">'Исходник '!J62</f>
        <v>43885</v>
      </c>
      <c r="Q51" s="684"/>
      <c r="R51" s="684"/>
      <c r="S51" s="493"/>
      <c r="T51" s="492">
        <f ca="1">'Исходник '!L62</f>
        <v>44251</v>
      </c>
      <c r="U51" s="684"/>
      <c r="V51" s="684"/>
      <c r="W51" s="493"/>
      <c r="X51" s="461" t="str">
        <f ca="1">'Исходник '!N62</f>
        <v>№77</v>
      </c>
      <c r="Y51" s="463"/>
      <c r="Z51" s="463"/>
      <c r="AA51" s="463"/>
      <c r="AB51" s="462"/>
      <c r="AC51" s="683" t="str">
        <f ca="1">'Исходник '!P62</f>
        <v>ООО НПК "АВИАПРИБОР"</v>
      </c>
      <c r="AD51" s="683"/>
      <c r="AE51" s="683"/>
      <c r="AF51" s="683"/>
      <c r="AG51" s="683"/>
      <c r="AH51" s="683"/>
      <c r="AI51" s="683"/>
      <c r="AJ51" s="134"/>
      <c r="AL51"/>
    </row>
    <row r="52" spans="1:38" s="52" customFormat="1" ht="19.5" customHeight="1">
      <c r="A52" s="60" t="s">
        <v>199</v>
      </c>
      <c r="B52" s="263"/>
      <c r="C52" s="773"/>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263"/>
      <c r="AK52" s="263"/>
    </row>
    <row r="53" spans="1:38" s="52" customFormat="1" ht="18" customHeight="1">
      <c r="A53" s="60" t="s">
        <v>1292</v>
      </c>
      <c r="B53" s="60"/>
      <c r="C53" s="694" t="s">
        <v>907</v>
      </c>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263"/>
    </row>
    <row r="54" spans="1:38" ht="33.75" customHeight="1">
      <c r="A54" s="688" t="s">
        <v>1293</v>
      </c>
      <c r="B54" s="688"/>
      <c r="C54" s="688"/>
      <c r="D54" s="642" t="s">
        <v>1251</v>
      </c>
      <c r="E54" s="642"/>
      <c r="F54" s="642"/>
      <c r="G54" s="642"/>
      <c r="H54" s="642"/>
      <c r="I54" s="642"/>
      <c r="J54" s="642"/>
      <c r="N54" s="642"/>
      <c r="O54" s="642"/>
      <c r="P54" s="642"/>
      <c r="Q54" s="642"/>
      <c r="R54" s="642"/>
      <c r="S54" s="642"/>
      <c r="T54" s="642"/>
      <c r="X54" s="642" t="str">
        <f ca="1">'Исходник '!B12</f>
        <v>Кокшаров С.В.</v>
      </c>
      <c r="Y54" s="642"/>
      <c r="Z54" s="642"/>
      <c r="AA54" s="642"/>
      <c r="AB54" s="642"/>
      <c r="AC54" s="642"/>
      <c r="AD54" s="642"/>
      <c r="AE54" s="642"/>
      <c r="AF54" s="642"/>
      <c r="AJ54" s="134"/>
      <c r="AL54"/>
    </row>
    <row r="55" spans="1:38" ht="18" customHeight="1">
      <c r="A55" s="55"/>
      <c r="B55" s="55"/>
      <c r="C55" s="55"/>
      <c r="D55" s="616" t="s">
        <v>1253</v>
      </c>
      <c r="E55" s="616"/>
      <c r="F55" s="616"/>
      <c r="G55" s="616"/>
      <c r="H55" s="616"/>
      <c r="I55" s="616"/>
      <c r="J55" s="616"/>
      <c r="K55" s="55"/>
      <c r="L55" s="55"/>
      <c r="M55" s="55"/>
      <c r="N55" s="616" t="s">
        <v>1130</v>
      </c>
      <c r="O55" s="616"/>
      <c r="P55" s="616"/>
      <c r="Q55" s="616"/>
      <c r="R55" s="616"/>
      <c r="S55" s="616"/>
      <c r="T55" s="616"/>
      <c r="U55" s="55"/>
      <c r="V55" s="55"/>
      <c r="X55" s="616" t="s">
        <v>1294</v>
      </c>
      <c r="Y55" s="616"/>
      <c r="Z55" s="616"/>
      <c r="AA55" s="616"/>
      <c r="AB55" s="616"/>
      <c r="AC55" s="616"/>
      <c r="AD55" s="616"/>
      <c r="AE55" s="616"/>
      <c r="AF55" s="616"/>
      <c r="AG55" s="55"/>
      <c r="AH55" s="55"/>
      <c r="AJ55" s="134"/>
      <c r="AL55"/>
    </row>
    <row r="56" spans="1:38" ht="18" customHeight="1">
      <c r="A56" s="20"/>
      <c r="B56" s="20"/>
      <c r="C56" s="20"/>
      <c r="D56" s="642" t="s">
        <v>1295</v>
      </c>
      <c r="E56" s="642"/>
      <c r="F56" s="642"/>
      <c r="G56" s="642"/>
      <c r="H56" s="642"/>
      <c r="I56" s="642"/>
      <c r="J56" s="642"/>
      <c r="K56" s="54"/>
      <c r="L56" s="54"/>
      <c r="M56" s="54"/>
      <c r="N56" s="642"/>
      <c r="O56" s="642"/>
      <c r="P56" s="642"/>
      <c r="Q56" s="642"/>
      <c r="R56" s="642"/>
      <c r="S56" s="642"/>
      <c r="T56" s="642"/>
      <c r="U56" s="54"/>
      <c r="V56" s="54"/>
      <c r="W56" s="84"/>
      <c r="X56" s="642" t="str">
        <f ca="1">'Исходник '!B13</f>
        <v>Тимонин Р.В.</v>
      </c>
      <c r="Y56" s="642"/>
      <c r="Z56" s="642"/>
      <c r="AA56" s="642"/>
      <c r="AB56" s="642"/>
      <c r="AC56" s="642"/>
      <c r="AD56" s="642"/>
      <c r="AE56" s="642"/>
      <c r="AF56" s="642"/>
      <c r="AG56" s="54"/>
      <c r="AH56" s="54"/>
      <c r="AJ56" s="132"/>
      <c r="AL56"/>
    </row>
    <row r="57" spans="1:38" ht="18" customHeight="1">
      <c r="A57" s="21"/>
      <c r="B57" s="21"/>
      <c r="C57" s="21"/>
      <c r="D57" s="616" t="s">
        <v>1253</v>
      </c>
      <c r="E57" s="616"/>
      <c r="F57" s="616"/>
      <c r="G57" s="616"/>
      <c r="H57" s="616"/>
      <c r="I57" s="616"/>
      <c r="J57" s="616"/>
      <c r="K57" s="55"/>
      <c r="L57" s="55"/>
      <c r="M57" s="55"/>
      <c r="N57" s="616" t="s">
        <v>1130</v>
      </c>
      <c r="O57" s="616"/>
      <c r="P57" s="616"/>
      <c r="Q57" s="616"/>
      <c r="R57" s="616"/>
      <c r="S57" s="616"/>
      <c r="T57" s="616"/>
      <c r="U57" s="55"/>
      <c r="V57" s="55"/>
      <c r="W57" s="84"/>
      <c r="X57" s="616" t="s">
        <v>1294</v>
      </c>
      <c r="Y57" s="616"/>
      <c r="Z57" s="616"/>
      <c r="AA57" s="616"/>
      <c r="AB57" s="616"/>
      <c r="AC57" s="616"/>
      <c r="AD57" s="616"/>
      <c r="AE57" s="616"/>
      <c r="AF57" s="616"/>
      <c r="AG57" s="61"/>
      <c r="AH57" s="61"/>
      <c r="AJ57" s="134"/>
      <c r="AL57"/>
    </row>
    <row r="58" spans="1:38" ht="18" customHeight="1">
      <c r="A58" s="688" t="s">
        <v>1296</v>
      </c>
      <c r="B58" s="688"/>
      <c r="C58" s="688"/>
      <c r="D58" s="642" t="s">
        <v>1251</v>
      </c>
      <c r="E58" s="642"/>
      <c r="F58" s="642"/>
      <c r="G58" s="642"/>
      <c r="H58" s="642"/>
      <c r="I58" s="642"/>
      <c r="J58" s="642"/>
      <c r="K58" s="54"/>
      <c r="L58" s="54"/>
      <c r="M58" s="54"/>
      <c r="N58" s="642"/>
      <c r="O58" s="642"/>
      <c r="P58" s="642"/>
      <c r="Q58" s="642"/>
      <c r="R58" s="642"/>
      <c r="S58" s="642"/>
      <c r="T58" s="642"/>
      <c r="U58" s="54"/>
      <c r="V58" s="54"/>
      <c r="W58" s="84"/>
      <c r="X58" s="642" t="str">
        <f ca="1">'Исходник '!B12</f>
        <v>Кокшаров С.В.</v>
      </c>
      <c r="Y58" s="642"/>
      <c r="Z58" s="642"/>
      <c r="AA58" s="642"/>
      <c r="AB58" s="642"/>
      <c r="AC58" s="642"/>
      <c r="AD58" s="642"/>
      <c r="AE58" s="642"/>
      <c r="AF58" s="642"/>
      <c r="AG58" s="54"/>
      <c r="AH58" s="54"/>
      <c r="AJ58" s="134"/>
      <c r="AL58"/>
    </row>
    <row r="59" spans="1:38" ht="18" customHeight="1">
      <c r="A59" s="55"/>
      <c r="B59" s="55"/>
      <c r="C59" s="55"/>
      <c r="D59" s="616" t="s">
        <v>1253</v>
      </c>
      <c r="E59" s="616"/>
      <c r="F59" s="616"/>
      <c r="G59" s="616"/>
      <c r="H59" s="616"/>
      <c r="I59" s="616"/>
      <c r="J59" s="616"/>
      <c r="K59" s="55"/>
      <c r="L59" s="55"/>
      <c r="M59" s="55"/>
      <c r="N59" s="616" t="s">
        <v>1130</v>
      </c>
      <c r="O59" s="616"/>
      <c r="P59" s="616"/>
      <c r="Q59" s="616"/>
      <c r="R59" s="616"/>
      <c r="S59" s="616"/>
      <c r="T59" s="616"/>
      <c r="U59" s="55"/>
      <c r="V59" s="55"/>
      <c r="X59" s="616" t="s">
        <v>1294</v>
      </c>
      <c r="Y59" s="616"/>
      <c r="Z59" s="616"/>
      <c r="AA59" s="616"/>
      <c r="AB59" s="616"/>
      <c r="AC59" s="616"/>
      <c r="AD59" s="616"/>
      <c r="AE59" s="616"/>
      <c r="AF59" s="616"/>
      <c r="AG59" s="55"/>
      <c r="AH59" s="55"/>
      <c r="AJ59" s="134"/>
      <c r="AL59"/>
    </row>
    <row r="60" spans="1:38" s="85" customFormat="1" ht="12.95" customHeight="1">
      <c r="A60" s="689" t="s">
        <v>1297</v>
      </c>
      <c r="B60" s="689"/>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132"/>
      <c r="AL60" s="86"/>
    </row>
    <row r="61" spans="1:38" s="24" customFormat="1" ht="12.95" customHeight="1">
      <c r="A61" s="689" t="s">
        <v>1298</v>
      </c>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134"/>
      <c r="AK61" s="85"/>
      <c r="AL61" s="34"/>
    </row>
    <row r="62" spans="1:38" ht="15" customHeight="1">
      <c r="A62" s="54"/>
      <c r="B62" s="54"/>
      <c r="C62" s="54"/>
      <c r="D62" s="54"/>
      <c r="AJ62" s="134"/>
    </row>
    <row r="63" spans="1:38" ht="12.75" customHeight="1">
      <c r="A63" s="61"/>
      <c r="B63" s="61"/>
      <c r="C63" s="61"/>
      <c r="D63" s="61"/>
      <c r="AJ63" s="134"/>
    </row>
    <row r="64" spans="1:38" ht="15" customHeight="1">
      <c r="P64" s="54"/>
      <c r="Q64" s="54"/>
      <c r="R64" s="54"/>
      <c r="S64" s="54"/>
      <c r="T64" s="54"/>
      <c r="U64" s="54"/>
      <c r="V64" s="54"/>
      <c r="W64" s="84"/>
      <c r="Z64" s="54"/>
      <c r="AA64" s="54"/>
      <c r="AB64" s="54"/>
      <c r="AC64" s="54"/>
      <c r="AD64" s="54"/>
      <c r="AE64" s="54"/>
      <c r="AF64" s="54"/>
      <c r="AG64" s="54"/>
      <c r="AH64" s="54"/>
      <c r="AJ64" s="134"/>
    </row>
    <row r="65" spans="16:36" ht="12.75" customHeight="1">
      <c r="P65" s="55"/>
      <c r="Q65" s="55"/>
      <c r="R65" s="55"/>
      <c r="S65" s="55"/>
      <c r="T65" s="55"/>
      <c r="U65" s="55"/>
      <c r="V65" s="55"/>
      <c r="Z65" s="55"/>
      <c r="AA65" s="55"/>
      <c r="AB65" s="55"/>
      <c r="AC65" s="55"/>
      <c r="AD65" s="55"/>
      <c r="AE65" s="55"/>
      <c r="AF65" s="55"/>
      <c r="AG65" s="55"/>
      <c r="AH65" s="55"/>
      <c r="AJ65" s="132"/>
    </row>
    <row r="66" spans="16:36">
      <c r="P66" s="54"/>
      <c r="Q66" s="54"/>
      <c r="R66" s="54"/>
      <c r="S66" s="54"/>
      <c r="T66" s="54"/>
      <c r="U66" s="54"/>
      <c r="V66" s="54"/>
      <c r="Z66" s="54"/>
      <c r="AA66" s="54"/>
      <c r="AB66" s="54"/>
      <c r="AC66" s="54"/>
      <c r="AD66" s="54"/>
      <c r="AE66" s="54"/>
      <c r="AF66" s="54"/>
      <c r="AG66" s="54"/>
      <c r="AH66" s="54"/>
      <c r="AJ66" s="134"/>
    </row>
    <row r="67" spans="16:36">
      <c r="AJ67" s="134"/>
    </row>
    <row r="68" spans="16:36">
      <c r="AJ68" s="134"/>
    </row>
    <row r="69" spans="16:36">
      <c r="AJ69" s="134"/>
    </row>
    <row r="70" spans="16:36">
      <c r="AJ70" s="134"/>
    </row>
    <row r="71" spans="16:36">
      <c r="AJ71" s="134"/>
    </row>
    <row r="72" spans="16:36">
      <c r="AJ72" s="134"/>
    </row>
    <row r="73" spans="16:36">
      <c r="AJ73" s="134"/>
    </row>
    <row r="74" spans="16:36">
      <c r="AJ74" s="134"/>
    </row>
    <row r="75" spans="16:36">
      <c r="AJ75" s="132"/>
    </row>
    <row r="76" spans="16:36">
      <c r="AJ76" s="134"/>
    </row>
    <row r="77" spans="16:36">
      <c r="AJ77" s="134"/>
    </row>
    <row r="78" spans="16:36">
      <c r="AJ78" s="134"/>
    </row>
    <row r="79" spans="16:36">
      <c r="AJ79" s="132"/>
    </row>
    <row r="80" spans="16:36">
      <c r="AJ80" s="134"/>
    </row>
    <row r="81" spans="36:36">
      <c r="AJ81" s="134"/>
    </row>
    <row r="82" spans="36:36">
      <c r="AJ82" s="134"/>
    </row>
    <row r="83" spans="36:36">
      <c r="AJ83" s="134"/>
    </row>
    <row r="84" spans="36:36">
      <c r="AJ84" s="134"/>
    </row>
    <row r="85" spans="36:36">
      <c r="AJ85" s="134"/>
    </row>
    <row r="86" spans="36:36">
      <c r="AJ86" s="132"/>
    </row>
    <row r="87" spans="36:36">
      <c r="AJ87" s="132"/>
    </row>
    <row r="88" spans="36:36">
      <c r="AJ88" s="134"/>
    </row>
    <row r="89" spans="36:36">
      <c r="AJ89" s="132"/>
    </row>
    <row r="90" spans="36:36">
      <c r="AJ90" s="134"/>
    </row>
    <row r="91" spans="36:36">
      <c r="AJ91" s="134"/>
    </row>
    <row r="92" spans="36:36">
      <c r="AJ92" s="134"/>
    </row>
    <row r="93" spans="36:36">
      <c r="AJ93" s="134"/>
    </row>
    <row r="94" spans="36:36">
      <c r="AJ94" s="134"/>
    </row>
    <row r="95" spans="36:36">
      <c r="AJ95" s="134"/>
    </row>
    <row r="96" spans="36:36">
      <c r="AJ96" s="134"/>
    </row>
    <row r="97" spans="36:36">
      <c r="AJ97" s="134"/>
    </row>
    <row r="98" spans="36:36">
      <c r="AJ98" s="132"/>
    </row>
    <row r="99" spans="36:36">
      <c r="AJ99" s="134"/>
    </row>
    <row r="100" spans="36:36">
      <c r="AJ100" s="134"/>
    </row>
    <row r="101" spans="36:36">
      <c r="AJ101" s="134"/>
    </row>
    <row r="102" spans="36:36">
      <c r="AJ102" s="134"/>
    </row>
    <row r="103" spans="36:36">
      <c r="AJ103" s="134"/>
    </row>
    <row r="104" spans="36:36">
      <c r="AJ104" s="134"/>
    </row>
    <row r="105" spans="36:36">
      <c r="AJ105" s="132"/>
    </row>
    <row r="106" spans="36:36">
      <c r="AJ106" s="132"/>
    </row>
    <row r="107" spans="36:36">
      <c r="AJ107" s="134"/>
    </row>
    <row r="108" spans="36:36">
      <c r="AJ108" s="134"/>
    </row>
    <row r="109" spans="36:36">
      <c r="AJ109" s="134"/>
    </row>
    <row r="110" spans="36:36">
      <c r="AJ110" s="134"/>
    </row>
    <row r="111" spans="36:36">
      <c r="AJ111" s="134"/>
    </row>
    <row r="112" spans="36:36">
      <c r="AJ112" s="134"/>
    </row>
    <row r="113" spans="36:36">
      <c r="AJ113" s="134"/>
    </row>
    <row r="114" spans="36:36">
      <c r="AJ114" s="134"/>
    </row>
    <row r="115" spans="36:36">
      <c r="AJ115" s="134"/>
    </row>
    <row r="116" spans="36:36">
      <c r="AJ116" s="132"/>
    </row>
    <row r="117" spans="36:36">
      <c r="AJ117" s="132"/>
    </row>
    <row r="118" spans="36:36">
      <c r="AJ118" s="134"/>
    </row>
    <row r="119" spans="36:36">
      <c r="AJ119" s="134"/>
    </row>
    <row r="120" spans="36:36">
      <c r="AJ120" s="134"/>
    </row>
    <row r="121" spans="36:36">
      <c r="AJ121" s="134"/>
    </row>
    <row r="122" spans="36:36">
      <c r="AJ122" s="134"/>
    </row>
    <row r="123" spans="36:36">
      <c r="AJ123" s="134"/>
    </row>
    <row r="124" spans="36:36">
      <c r="AJ124" s="132"/>
    </row>
    <row r="125" spans="36:36">
      <c r="AJ125" s="134"/>
    </row>
    <row r="126" spans="36:36">
      <c r="AJ126" s="134"/>
    </row>
    <row r="127" spans="36:36">
      <c r="AJ127" s="134"/>
    </row>
    <row r="128" spans="36:36">
      <c r="AJ128" s="134"/>
    </row>
    <row r="129" spans="36:36">
      <c r="AJ129" s="134"/>
    </row>
    <row r="130" spans="36:36">
      <c r="AJ130" s="134"/>
    </row>
    <row r="131" spans="36:36">
      <c r="AJ131" s="132"/>
    </row>
    <row r="132" spans="36:36">
      <c r="AJ132" s="134"/>
    </row>
    <row r="133" spans="36:36">
      <c r="AJ133" s="134"/>
    </row>
    <row r="134" spans="36:36">
      <c r="AJ134" s="134"/>
    </row>
    <row r="135" spans="36:36">
      <c r="AJ135" s="134"/>
    </row>
    <row r="136" spans="36:36">
      <c r="AJ136" s="134"/>
    </row>
    <row r="137" spans="36:36">
      <c r="AJ137" s="134"/>
    </row>
    <row r="138" spans="36:36">
      <c r="AJ138" s="134"/>
    </row>
    <row r="139" spans="36:36">
      <c r="AJ139" s="134"/>
    </row>
    <row r="140" spans="36:36">
      <c r="AJ140" s="134"/>
    </row>
    <row r="141" spans="36:36">
      <c r="AJ141" s="134"/>
    </row>
    <row r="142" spans="36:36">
      <c r="AJ142" s="134"/>
    </row>
    <row r="143" spans="36:36">
      <c r="AJ143" s="134"/>
    </row>
    <row r="144" spans="36:36">
      <c r="AJ144" s="134"/>
    </row>
    <row r="145" spans="36:36">
      <c r="AJ145" s="134"/>
    </row>
    <row r="146" spans="36:36">
      <c r="AJ146" s="134"/>
    </row>
    <row r="147" spans="36:36">
      <c r="AJ147" s="134"/>
    </row>
    <row r="148" spans="36:36">
      <c r="AJ148" s="134"/>
    </row>
    <row r="149" spans="36:36">
      <c r="AJ149" s="134"/>
    </row>
    <row r="150" spans="36:36">
      <c r="AJ150" s="132"/>
    </row>
    <row r="151" spans="36:36">
      <c r="AJ151" s="134"/>
    </row>
    <row r="152" spans="36:36">
      <c r="AJ152" s="134"/>
    </row>
    <row r="153" spans="36:36">
      <c r="AJ153" s="134"/>
    </row>
    <row r="154" spans="36:36">
      <c r="AJ154" s="134"/>
    </row>
    <row r="155" spans="36:36">
      <c r="AJ155" s="134"/>
    </row>
    <row r="156" spans="36:36">
      <c r="AJ156" s="134"/>
    </row>
    <row r="157" spans="36:36">
      <c r="AJ157" s="134"/>
    </row>
    <row r="158" spans="36:36">
      <c r="AJ158" s="134"/>
    </row>
    <row r="159" spans="36:36">
      <c r="AJ159" s="134"/>
    </row>
    <row r="160" spans="36:36">
      <c r="AJ160" s="134"/>
    </row>
    <row r="161" spans="36:36">
      <c r="AJ161" s="134"/>
    </row>
    <row r="162" spans="36:36">
      <c r="AJ162" s="132"/>
    </row>
    <row r="163" spans="36:36">
      <c r="AJ163" s="134"/>
    </row>
    <row r="164" spans="36:36">
      <c r="AJ164" s="134"/>
    </row>
    <row r="165" spans="36:36">
      <c r="AJ165" s="134"/>
    </row>
    <row r="166" spans="36:36">
      <c r="AJ166" s="134"/>
    </row>
    <row r="167" spans="36:36">
      <c r="AJ167" s="134"/>
    </row>
    <row r="168" spans="36:36">
      <c r="AJ168" s="134"/>
    </row>
    <row r="169" spans="36:36">
      <c r="AJ169" s="134"/>
    </row>
    <row r="170" spans="36:36">
      <c r="AJ170" s="134"/>
    </row>
    <row r="171" spans="36:36">
      <c r="AJ171" s="132"/>
    </row>
    <row r="172" spans="36:36">
      <c r="AJ172" s="134"/>
    </row>
    <row r="173" spans="36:36">
      <c r="AJ173" s="134"/>
    </row>
    <row r="174" spans="36:36">
      <c r="AJ174" s="134"/>
    </row>
    <row r="175" spans="36:36">
      <c r="AJ175" s="134"/>
    </row>
    <row r="176" spans="36:36">
      <c r="AJ176" s="134"/>
    </row>
    <row r="177" spans="36:36">
      <c r="AJ177" s="134"/>
    </row>
    <row r="178" spans="36:36">
      <c r="AJ178" s="132"/>
    </row>
    <row r="179" spans="36:36">
      <c r="AJ179" s="134"/>
    </row>
    <row r="180" spans="36:36">
      <c r="AJ180" s="134"/>
    </row>
    <row r="181" spans="36:36">
      <c r="AJ181" s="134"/>
    </row>
    <row r="182" spans="36:36">
      <c r="AJ182" s="134"/>
    </row>
    <row r="183" spans="36:36">
      <c r="AJ183" s="134"/>
    </row>
    <row r="184" spans="36:36">
      <c r="AJ184" s="134"/>
    </row>
    <row r="185" spans="36:36">
      <c r="AJ185" s="134"/>
    </row>
    <row r="186" spans="36:36">
      <c r="AJ186" s="132"/>
    </row>
    <row r="187" spans="36:36">
      <c r="AJ187" s="134"/>
    </row>
    <row r="188" spans="36:36">
      <c r="AJ188" s="134"/>
    </row>
    <row r="189" spans="36:36">
      <c r="AJ189" s="134"/>
    </row>
    <row r="190" spans="36:36">
      <c r="AJ190" s="134"/>
    </row>
    <row r="191" spans="36:36">
      <c r="AJ191" s="134"/>
    </row>
    <row r="192" spans="36:36">
      <c r="AJ192" s="134"/>
    </row>
    <row r="193" spans="36:36">
      <c r="AJ193" s="134"/>
    </row>
    <row r="194" spans="36:36">
      <c r="AJ194" s="134"/>
    </row>
    <row r="195" spans="36:36">
      <c r="AJ195" s="134"/>
    </row>
    <row r="196" spans="36:36">
      <c r="AJ196" s="134"/>
    </row>
    <row r="197" spans="36:36">
      <c r="AJ197" s="134"/>
    </row>
    <row r="198" spans="36:36">
      <c r="AJ198" s="134"/>
    </row>
    <row r="199" spans="36:36">
      <c r="AJ199" s="134"/>
    </row>
    <row r="200" spans="36:36">
      <c r="AJ200" s="134"/>
    </row>
    <row r="201" spans="36:36">
      <c r="AJ201" s="134"/>
    </row>
    <row r="202" spans="36:36">
      <c r="AJ202" s="134"/>
    </row>
    <row r="203" spans="36:36">
      <c r="AJ203" s="134"/>
    </row>
    <row r="204" spans="36:36">
      <c r="AJ204" s="134"/>
    </row>
    <row r="205" spans="36:36">
      <c r="AJ205" s="134"/>
    </row>
    <row r="206" spans="36:36">
      <c r="AJ206" s="134"/>
    </row>
    <row r="212" spans="36:36">
      <c r="AJ212" s="134"/>
    </row>
    <row r="221" spans="36:36">
      <c r="AJ221" s="85"/>
    </row>
    <row r="222" spans="36:36">
      <c r="AJ222" s="85"/>
    </row>
  </sheetData>
  <mergeCells count="263">
    <mergeCell ref="A60:AI60"/>
    <mergeCell ref="A61:AI61"/>
    <mergeCell ref="D57:J57"/>
    <mergeCell ref="N57:T57"/>
    <mergeCell ref="X57:AF57"/>
    <mergeCell ref="A58:C58"/>
    <mergeCell ref="D58:J58"/>
    <mergeCell ref="N58:T58"/>
    <mergeCell ref="X58:AF58"/>
    <mergeCell ref="D59:J59"/>
    <mergeCell ref="N59:T59"/>
    <mergeCell ref="X59:AF59"/>
    <mergeCell ref="C53:AI53"/>
    <mergeCell ref="A54:C54"/>
    <mergeCell ref="D54:J54"/>
    <mergeCell ref="N54:T54"/>
    <mergeCell ref="X54:AF54"/>
    <mergeCell ref="D55:J55"/>
    <mergeCell ref="N55:T55"/>
    <mergeCell ref="X55:AF55"/>
    <mergeCell ref="D56:J56"/>
    <mergeCell ref="N56:T56"/>
    <mergeCell ref="X56:AF56"/>
    <mergeCell ref="B51:C51"/>
    <mergeCell ref="D51:G51"/>
    <mergeCell ref="H51:K51"/>
    <mergeCell ref="L51:O51"/>
    <mergeCell ref="P51:S51"/>
    <mergeCell ref="T51:W51"/>
    <mergeCell ref="X51:AB51"/>
    <mergeCell ref="AC51:AI51"/>
    <mergeCell ref="C52:AI52"/>
    <mergeCell ref="B49:C49"/>
    <mergeCell ref="D49:G49"/>
    <mergeCell ref="H49:K49"/>
    <mergeCell ref="L49:O49"/>
    <mergeCell ref="P49:S49"/>
    <mergeCell ref="T49:W49"/>
    <mergeCell ref="X49:AB49"/>
    <mergeCell ref="AC49:AI49"/>
    <mergeCell ref="P50:S50"/>
    <mergeCell ref="T50:W50"/>
    <mergeCell ref="X50:AB50"/>
    <mergeCell ref="AC50:AI50"/>
    <mergeCell ref="B50:C50"/>
    <mergeCell ref="D50:G50"/>
    <mergeCell ref="H50:K50"/>
    <mergeCell ref="L50:O50"/>
    <mergeCell ref="A46:V46"/>
    <mergeCell ref="H47:O47"/>
    <mergeCell ref="P47:W47"/>
    <mergeCell ref="A47:A48"/>
    <mergeCell ref="B47:C48"/>
    <mergeCell ref="D47:G48"/>
    <mergeCell ref="X47:AB48"/>
    <mergeCell ref="AC47:AI48"/>
    <mergeCell ref="H48:K48"/>
    <mergeCell ref="L48:O48"/>
    <mergeCell ref="P48:S48"/>
    <mergeCell ref="T48:W48"/>
    <mergeCell ref="AH42:AI42"/>
    <mergeCell ref="B43:C43"/>
    <mergeCell ref="E43:F43"/>
    <mergeCell ref="J43:L43"/>
    <mergeCell ref="M43:O43"/>
    <mergeCell ref="P43:Q43"/>
    <mergeCell ref="R43:S43"/>
    <mergeCell ref="T43:U43"/>
    <mergeCell ref="V43:W43"/>
    <mergeCell ref="X43:Y43"/>
    <mergeCell ref="V42:W42"/>
    <mergeCell ref="X42:Y42"/>
    <mergeCell ref="Z43:AA43"/>
    <mergeCell ref="AB43:AC43"/>
    <mergeCell ref="AD43:AE43"/>
    <mergeCell ref="AF43:AG43"/>
    <mergeCell ref="Z42:AA42"/>
    <mergeCell ref="AB42:AC42"/>
    <mergeCell ref="AD42:AE42"/>
    <mergeCell ref="AF42:AG42"/>
    <mergeCell ref="AD38:AE38"/>
    <mergeCell ref="AF38:AG38"/>
    <mergeCell ref="AH43:AI43"/>
    <mergeCell ref="B42:C42"/>
    <mergeCell ref="E42:F42"/>
    <mergeCell ref="J42:L42"/>
    <mergeCell ref="M42:O42"/>
    <mergeCell ref="P42:Q42"/>
    <mergeCell ref="R42:S42"/>
    <mergeCell ref="T42:U42"/>
    <mergeCell ref="R40:S40"/>
    <mergeCell ref="T40:U40"/>
    <mergeCell ref="V40:W40"/>
    <mergeCell ref="X40:Y40"/>
    <mergeCell ref="Z38:AA38"/>
    <mergeCell ref="AB38:AC38"/>
    <mergeCell ref="Z40:AA40"/>
    <mergeCell ref="AB40:AC40"/>
    <mergeCell ref="AD40:AE40"/>
    <mergeCell ref="AF40:AG40"/>
    <mergeCell ref="AH38:AI38"/>
    <mergeCell ref="B40:C40"/>
    <mergeCell ref="E40:F40"/>
    <mergeCell ref="J40:L40"/>
    <mergeCell ref="M40:O40"/>
    <mergeCell ref="P40:Q40"/>
    <mergeCell ref="AH40:AI40"/>
    <mergeCell ref="B38:C38"/>
    <mergeCell ref="E38:F38"/>
    <mergeCell ref="J38:L38"/>
    <mergeCell ref="M38:O38"/>
    <mergeCell ref="P38:Q38"/>
    <mergeCell ref="R38:S38"/>
    <mergeCell ref="T38:U38"/>
    <mergeCell ref="V38:W38"/>
    <mergeCell ref="X38:Y38"/>
    <mergeCell ref="AH34:AI34"/>
    <mergeCell ref="B36:C36"/>
    <mergeCell ref="E36:F36"/>
    <mergeCell ref="J36:L36"/>
    <mergeCell ref="M36:O36"/>
    <mergeCell ref="P36:Q36"/>
    <mergeCell ref="R36:S36"/>
    <mergeCell ref="T36:U36"/>
    <mergeCell ref="V36:W36"/>
    <mergeCell ref="X36:Y36"/>
    <mergeCell ref="V34:W34"/>
    <mergeCell ref="X34:Y34"/>
    <mergeCell ref="Z36:AA36"/>
    <mergeCell ref="AB36:AC36"/>
    <mergeCell ref="AD36:AE36"/>
    <mergeCell ref="AF36:AG36"/>
    <mergeCell ref="Z34:AA34"/>
    <mergeCell ref="AB34:AC34"/>
    <mergeCell ref="AD34:AE34"/>
    <mergeCell ref="AF34:AG34"/>
    <mergeCell ref="AD30:AE30"/>
    <mergeCell ref="AF30:AG30"/>
    <mergeCell ref="AH36:AI36"/>
    <mergeCell ref="B34:C34"/>
    <mergeCell ref="E34:F34"/>
    <mergeCell ref="J34:L34"/>
    <mergeCell ref="M34:O34"/>
    <mergeCell ref="P34:Q34"/>
    <mergeCell ref="R34:S34"/>
    <mergeCell ref="T34:U34"/>
    <mergeCell ref="R32:S32"/>
    <mergeCell ref="T32:U32"/>
    <mergeCell ref="V32:W32"/>
    <mergeCell ref="X32:Y32"/>
    <mergeCell ref="Z30:AA30"/>
    <mergeCell ref="AB30:AC30"/>
    <mergeCell ref="Z32:AA32"/>
    <mergeCell ref="AB32:AC32"/>
    <mergeCell ref="AD32:AE32"/>
    <mergeCell ref="AF32:AG32"/>
    <mergeCell ref="AH30:AI30"/>
    <mergeCell ref="B32:C32"/>
    <mergeCell ref="E32:F32"/>
    <mergeCell ref="J32:L32"/>
    <mergeCell ref="M32:O32"/>
    <mergeCell ref="P32:Q32"/>
    <mergeCell ref="AH32:AI32"/>
    <mergeCell ref="B30:C30"/>
    <mergeCell ref="E30:F30"/>
    <mergeCell ref="J30:L30"/>
    <mergeCell ref="M30:O30"/>
    <mergeCell ref="P30:Q30"/>
    <mergeCell ref="R30:S30"/>
    <mergeCell ref="T30:U30"/>
    <mergeCell ref="V30:W30"/>
    <mergeCell ref="X30:Y30"/>
    <mergeCell ref="T28:U28"/>
    <mergeCell ref="V28:W28"/>
    <mergeCell ref="X28:Y28"/>
    <mergeCell ref="Z26:AA26"/>
    <mergeCell ref="AB26:AC26"/>
    <mergeCell ref="AD26:AE26"/>
    <mergeCell ref="B28:C28"/>
    <mergeCell ref="E28:F28"/>
    <mergeCell ref="J28:L28"/>
    <mergeCell ref="M28:O28"/>
    <mergeCell ref="P28:Q28"/>
    <mergeCell ref="R28:S28"/>
    <mergeCell ref="X26:Y26"/>
    <mergeCell ref="Z28:AA28"/>
    <mergeCell ref="AB28:AC28"/>
    <mergeCell ref="AD28:AE28"/>
    <mergeCell ref="AF28:AG28"/>
    <mergeCell ref="AH26:AI26"/>
    <mergeCell ref="AF26:AG26"/>
    <mergeCell ref="T24:U24"/>
    <mergeCell ref="AH28:AI28"/>
    <mergeCell ref="B26:C26"/>
    <mergeCell ref="E26:F26"/>
    <mergeCell ref="J26:L26"/>
    <mergeCell ref="M26:O26"/>
    <mergeCell ref="P26:Q26"/>
    <mergeCell ref="R26:S26"/>
    <mergeCell ref="T26:U26"/>
    <mergeCell ref="V26:W26"/>
    <mergeCell ref="B24:C24"/>
    <mergeCell ref="E24:F24"/>
    <mergeCell ref="J24:L24"/>
    <mergeCell ref="M24:O24"/>
    <mergeCell ref="P24:Q24"/>
    <mergeCell ref="R24:S24"/>
    <mergeCell ref="V24:W24"/>
    <mergeCell ref="X24:Y24"/>
    <mergeCell ref="Z24:AA24"/>
    <mergeCell ref="AB24:AC24"/>
    <mergeCell ref="AD22:AE22"/>
    <mergeCell ref="AF22:AG22"/>
    <mergeCell ref="J22:L22"/>
    <mergeCell ref="M22:O22"/>
    <mergeCell ref="P22:Q22"/>
    <mergeCell ref="R22:S22"/>
    <mergeCell ref="T22:U22"/>
    <mergeCell ref="V22:W22"/>
    <mergeCell ref="AJ16:AJ21"/>
    <mergeCell ref="AK16:AK21"/>
    <mergeCell ref="AF18:AG21"/>
    <mergeCell ref="AH18:AI21"/>
    <mergeCell ref="AD24:AE24"/>
    <mergeCell ref="AF24:AG24"/>
    <mergeCell ref="AH24:AI24"/>
    <mergeCell ref="AH22:AI22"/>
    <mergeCell ref="P18:Q21"/>
    <mergeCell ref="R18:S21"/>
    <mergeCell ref="T18:U21"/>
    <mergeCell ref="V18:W21"/>
    <mergeCell ref="Z22:AA22"/>
    <mergeCell ref="AB22:AC22"/>
    <mergeCell ref="X22:Y22"/>
    <mergeCell ref="P16:AI17"/>
    <mergeCell ref="A16:A21"/>
    <mergeCell ref="B16:D21"/>
    <mergeCell ref="E16:I21"/>
    <mergeCell ref="J16:L21"/>
    <mergeCell ref="M16:O21"/>
    <mergeCell ref="X18:Y21"/>
    <mergeCell ref="Z18:AA21"/>
    <mergeCell ref="AB18:AC21"/>
    <mergeCell ref="AD18:AE21"/>
    <mergeCell ref="V1:AI1"/>
    <mergeCell ref="B2:F2"/>
    <mergeCell ref="V2:AI2"/>
    <mergeCell ref="V3:AI3"/>
    <mergeCell ref="A14:AI14"/>
    <mergeCell ref="A15:AI15"/>
    <mergeCell ref="A10:AI10"/>
    <mergeCell ref="A11:AI11"/>
    <mergeCell ref="A12:AI12"/>
    <mergeCell ref="A13:AI13"/>
    <mergeCell ref="V9:W9"/>
    <mergeCell ref="B9:C9"/>
    <mergeCell ref="F9:J9"/>
    <mergeCell ref="K9:M9"/>
    <mergeCell ref="P9:U9"/>
    <mergeCell ref="AA4:AI4"/>
    <mergeCell ref="A6:AI6"/>
    <mergeCell ref="A7:AI7"/>
    <mergeCell ref="A8:AI8"/>
  </mergeCells>
  <phoneticPr fontId="0" type="noConversion"/>
  <dataValidations count="1">
    <dataValidation type="list" allowBlank="1" showInputMessage="1" showErrorMessage="1" sqref="AJ1:AJ1048576">
      <formula1>'Исходник '!$G$1:$G$5</formula1>
    </dataValidation>
  </dataValidations>
  <pageMargins left="0.39374999999999999" right="0.19652800000000001" top="0.59027799999999997" bottom="0.59027799999999997" header="0.51180599999999998" footer="0.19652800000000001"/>
  <pageSetup paperSize="9" fitToWidth="0" fitToHeight="3" orientation="landscape"/>
  <headerFooter>
    <oddFooter>&amp;C&amp;A стр.&amp;P из &amp;N</oddFooter>
  </headerFooter>
</worksheet>
</file>

<file path=xl/worksheets/sheet22.xml><?xml version="1.0" encoding="utf-8"?>
<worksheet xmlns="http://schemas.openxmlformats.org/spreadsheetml/2006/main" xmlns:r="http://schemas.openxmlformats.org/officeDocument/2006/relationships">
  <dimension ref="A1:AI22"/>
  <sheetViews>
    <sheetView zoomScale="85" workbookViewId="0">
      <selection activeCell="R10" sqref="R10"/>
    </sheetView>
  </sheetViews>
  <sheetFormatPr defaultRowHeight="12.75"/>
  <cols>
    <col min="1" max="1" width="5.28515625" style="36" customWidth="1"/>
    <col min="2" max="2" width="16" style="37" customWidth="1"/>
    <col min="3" max="3" width="11.140625" style="37" customWidth="1"/>
    <col min="4" max="4" width="9.140625" style="1"/>
    <col min="5" max="5" width="11.85546875" style="1" customWidth="1"/>
    <col min="6" max="6" width="9.140625" style="1"/>
    <col min="7" max="7" width="11.85546875" style="1" customWidth="1"/>
    <col min="8" max="8" width="8.42578125" style="1" customWidth="1"/>
    <col min="9" max="9" width="4.28515625" style="1" customWidth="1"/>
    <col min="10" max="10" width="12.7109375" style="1" customWidth="1"/>
    <col min="11" max="11" width="9.140625" style="1"/>
    <col min="12" max="12" width="7.28515625" style="1" customWidth="1"/>
    <col min="13" max="13" width="9.140625" style="1"/>
    <col min="14" max="14" width="15.42578125" style="1" customWidth="1"/>
    <col min="15" max="16384" width="9.140625" style="1"/>
  </cols>
  <sheetData>
    <row r="1" spans="1:35" s="40" customFormat="1" ht="21.75" customHeight="1">
      <c r="A1" s="253"/>
      <c r="B1" s="39" t="str">
        <f ca="1">'Исходник '!B3</f>
        <v>ООО ИК «ТМ-Электро»</v>
      </c>
      <c r="C1" s="254"/>
      <c r="G1" s="39" t="s">
        <v>966</v>
      </c>
      <c r="H1" s="892">
        <f ca="1">'Исходник '!B19</f>
        <v>0</v>
      </c>
      <c r="I1" s="814"/>
      <c r="J1" s="814"/>
      <c r="K1" s="814"/>
      <c r="L1" s="814"/>
      <c r="M1" s="814"/>
      <c r="N1" s="814"/>
      <c r="O1" s="46"/>
      <c r="R1" s="250"/>
      <c r="X1" s="39"/>
      <c r="AA1" s="250"/>
      <c r="AB1" s="46"/>
      <c r="AC1" s="46"/>
      <c r="AD1" s="46"/>
      <c r="AE1" s="46"/>
      <c r="AF1" s="46"/>
      <c r="AG1" s="46"/>
      <c r="AH1" s="46"/>
    </row>
    <row r="2" spans="1:35" s="41" customFormat="1" ht="19.5" customHeight="1">
      <c r="A2" s="38"/>
      <c r="B2" s="293" t="s">
        <v>202</v>
      </c>
      <c r="C2" s="294"/>
      <c r="D2" s="42"/>
      <c r="E2" s="42"/>
      <c r="F2" s="42"/>
      <c r="G2" s="39" t="s">
        <v>968</v>
      </c>
      <c r="H2" s="893"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I2" s="447"/>
      <c r="J2" s="447"/>
      <c r="K2" s="447"/>
      <c r="L2" s="447"/>
      <c r="M2" s="447"/>
      <c r="N2" s="447"/>
      <c r="O2" s="43"/>
      <c r="P2" s="40"/>
      <c r="Q2" s="44"/>
      <c r="R2" s="45"/>
      <c r="S2" s="44"/>
      <c r="T2" s="40"/>
      <c r="U2" s="40"/>
      <c r="V2" s="44"/>
      <c r="W2" s="44"/>
      <c r="X2" s="43"/>
      <c r="Y2" s="44"/>
      <c r="Z2" s="44"/>
      <c r="AA2" s="45"/>
      <c r="AB2" s="40"/>
      <c r="AC2" s="40"/>
      <c r="AF2" s="45"/>
    </row>
    <row r="3" spans="1:35" s="40" customFormat="1" ht="20.25" customHeight="1">
      <c r="A3" s="253"/>
      <c r="B3" s="45" t="str">
        <f ca="1">CONCATENATE('Исходник '!A5," ",'Исходник '!B5)</f>
        <v>Свидетельство о регистрации № 7915</v>
      </c>
      <c r="C3" s="44"/>
      <c r="D3" s="44"/>
      <c r="E3" s="44"/>
      <c r="F3" s="44"/>
      <c r="G3" s="39" t="s">
        <v>971</v>
      </c>
      <c r="H3" s="893">
        <f ca="1">'Исходник '!B21</f>
        <v>0</v>
      </c>
      <c r="I3" s="814"/>
      <c r="J3" s="814"/>
      <c r="K3" s="814"/>
      <c r="L3" s="814"/>
      <c r="M3" s="814"/>
      <c r="N3" s="814"/>
      <c r="O3" s="43"/>
      <c r="P3" s="46"/>
      <c r="Q3" s="45"/>
      <c r="R3" s="46"/>
      <c r="S3" s="46"/>
      <c r="T3" s="46"/>
      <c r="U3" s="46"/>
      <c r="V3" s="46"/>
      <c r="W3" s="46"/>
      <c r="X3" s="43"/>
      <c r="Y3" s="46"/>
      <c r="Z3" s="45"/>
      <c r="AA3" s="43"/>
      <c r="AB3" s="46"/>
      <c r="AC3" s="46"/>
      <c r="AF3" s="45"/>
    </row>
    <row r="4" spans="1:35" s="40" customFormat="1" ht="19.5" customHeight="1">
      <c r="A4" s="253"/>
      <c r="B4" s="45" t="str">
        <f ca="1">CONCATENATE('Исходник '!A7," ",'Исходник '!B7)</f>
        <v xml:space="preserve">Действительно до «25» ноября 2022 г. </v>
      </c>
      <c r="C4" s="44"/>
      <c r="D4" s="44"/>
      <c r="E4" s="44"/>
      <c r="F4" s="44"/>
      <c r="G4" s="39"/>
      <c r="H4" s="44"/>
      <c r="I4" s="44"/>
      <c r="J4" s="44"/>
      <c r="K4" s="893"/>
      <c r="L4" s="814"/>
      <c r="M4" s="814"/>
      <c r="N4" s="814"/>
      <c r="O4" s="43"/>
      <c r="P4" s="46"/>
      <c r="Q4" s="46"/>
      <c r="R4" s="46"/>
      <c r="S4" s="46"/>
      <c r="T4" s="46"/>
      <c r="U4" s="46"/>
      <c r="V4" s="46"/>
      <c r="W4" s="46"/>
      <c r="X4" s="43"/>
      <c r="Y4" s="46"/>
      <c r="Z4" s="46"/>
      <c r="AA4" s="43"/>
      <c r="AB4" s="46"/>
      <c r="AC4" s="46"/>
      <c r="AH4" s="45"/>
      <c r="AI4" s="45"/>
    </row>
    <row r="5" spans="1:35" s="46" customFormat="1" ht="39" customHeight="1">
      <c r="A5" s="890" t="s">
        <v>908</v>
      </c>
      <c r="B5" s="891"/>
      <c r="C5" s="891"/>
      <c r="D5" s="891"/>
      <c r="E5" s="891"/>
      <c r="F5" s="891"/>
      <c r="G5" s="891"/>
      <c r="H5" s="891"/>
      <c r="I5" s="891"/>
      <c r="J5" s="891"/>
      <c r="K5" s="891"/>
      <c r="L5" s="891"/>
      <c r="M5" s="891"/>
      <c r="N5" s="891"/>
    </row>
    <row r="6" spans="1:35" s="46" customFormat="1" ht="27" customHeight="1">
      <c r="A6" s="906" t="s">
        <v>1017</v>
      </c>
      <c r="B6" s="903" t="s">
        <v>1018</v>
      </c>
      <c r="C6" s="906" t="s">
        <v>1019</v>
      </c>
      <c r="D6" s="900" t="s">
        <v>1021</v>
      </c>
      <c r="E6" s="901"/>
      <c r="F6" s="901"/>
      <c r="G6" s="902"/>
      <c r="H6" s="900" t="s">
        <v>1022</v>
      </c>
      <c r="I6" s="901"/>
      <c r="J6" s="902"/>
      <c r="K6" s="894" t="s">
        <v>1023</v>
      </c>
      <c r="L6" s="895"/>
      <c r="M6" s="894" t="s">
        <v>1024</v>
      </c>
      <c r="N6" s="895"/>
    </row>
    <row r="7" spans="1:35" s="46" customFormat="1" ht="21.75" customHeight="1">
      <c r="A7" s="905"/>
      <c r="B7" s="905"/>
      <c r="C7" s="905"/>
      <c r="D7" s="898" t="s">
        <v>1025</v>
      </c>
      <c r="E7" s="899"/>
      <c r="F7" s="898" t="s">
        <v>1026</v>
      </c>
      <c r="G7" s="899"/>
      <c r="H7" s="898" t="s">
        <v>1027</v>
      </c>
      <c r="I7" s="899"/>
      <c r="J7" s="249" t="s">
        <v>1028</v>
      </c>
      <c r="K7" s="896"/>
      <c r="L7" s="897"/>
      <c r="M7" s="896"/>
      <c r="N7" s="897"/>
    </row>
    <row r="8" spans="1:35" s="36" customFormat="1" ht="20.25" customHeight="1">
      <c r="A8" s="903">
        <v>1</v>
      </c>
      <c r="B8" s="903" t="str">
        <f ca="1">'Исходник '!B56</f>
        <v>MPI-520</v>
      </c>
      <c r="C8" s="903">
        <f ca="1">'Исходник '!C56</f>
        <v>723895</v>
      </c>
      <c r="D8" s="900" t="str">
        <f ca="1">'Исходник '!F56</f>
        <v>0...400 Ом (0,01 Ом)</v>
      </c>
      <c r="E8" s="902"/>
      <c r="F8" s="894" t="str">
        <f ca="1">'Исходник '!H56</f>
        <v>± (2% R+3 е.м.р.)</v>
      </c>
      <c r="G8" s="907"/>
      <c r="H8" s="909">
        <f ca="1">'Исходник '!J56</f>
        <v>43885</v>
      </c>
      <c r="I8" s="895"/>
      <c r="J8" s="912">
        <f ca="1">'Исходник '!L56</f>
        <v>44251</v>
      </c>
      <c r="K8" s="910" t="str">
        <f ca="1">'Исходник '!N56</f>
        <v>№80</v>
      </c>
      <c r="L8" s="911"/>
      <c r="M8" s="913" t="str">
        <f ca="1">'Исходник '!P56</f>
        <v>ООО НПК "АВИАПРИБОР"</v>
      </c>
      <c r="N8" s="911"/>
    </row>
    <row r="9" spans="1:35" ht="39.75" customHeight="1">
      <c r="A9" s="904"/>
      <c r="B9" s="904"/>
      <c r="C9" s="904"/>
      <c r="D9" s="900" t="str">
        <f ca="1">'Исходник '!F57</f>
        <v>0…3 ГОм (1 кОм)</v>
      </c>
      <c r="E9" s="902"/>
      <c r="F9" s="894" t="str">
        <f ca="1">'Исходник '!H57</f>
        <v>± (3% Riso+8 е.м.р.)</v>
      </c>
      <c r="G9" s="907"/>
      <c r="H9" s="910"/>
      <c r="I9" s="911"/>
      <c r="J9" s="904"/>
      <c r="K9" s="910"/>
      <c r="L9" s="911"/>
      <c r="M9" s="910"/>
      <c r="N9" s="911"/>
    </row>
    <row r="10" spans="1:35" ht="39" customHeight="1">
      <c r="A10" s="904"/>
      <c r="B10" s="904"/>
      <c r="C10" s="904"/>
      <c r="D10" s="900" t="str">
        <f ca="1">'Исходник '!F58</f>
        <v>0-1999 Ом (0,01 Ом)
0,001...40кА (0,001кА)</v>
      </c>
      <c r="E10" s="902"/>
      <c r="F10" s="894" t="str">
        <f ca="1">'Исходник '!H58</f>
        <v xml:space="preserve"> ± (5% ZS+5 е.м.р.)                     -∆I; +∆I;</v>
      </c>
      <c r="G10" s="907"/>
      <c r="H10" s="910"/>
      <c r="I10" s="911"/>
      <c r="J10" s="904"/>
      <c r="K10" s="910"/>
      <c r="L10" s="911"/>
      <c r="M10" s="910"/>
      <c r="N10" s="911"/>
    </row>
    <row r="11" spans="1:35" ht="43.5" customHeight="1">
      <c r="A11" s="905"/>
      <c r="B11" s="905"/>
      <c r="C11" s="905"/>
      <c r="D11" s="894" t="str">
        <f ca="1">'Исходник '!F59</f>
        <v>0,1…1000 Ма(0,1мА)
0-300мс(1мс)</v>
      </c>
      <c r="E11" s="907"/>
      <c r="F11" s="908" t="str">
        <f ca="1">'Исходник '!H59</f>
        <v>± 5% I∆n
± (2% tА+2 е.м.р.)</v>
      </c>
      <c r="G11" s="907"/>
      <c r="H11" s="896"/>
      <c r="I11" s="897"/>
      <c r="J11" s="905"/>
      <c r="K11" s="896"/>
      <c r="L11" s="897"/>
      <c r="M11" s="896"/>
      <c r="N11" s="897"/>
    </row>
    <row r="12" spans="1:35" s="46" customFormat="1" ht="30.75" customHeight="1">
      <c r="A12" s="249">
        <v>2</v>
      </c>
      <c r="B12" s="249" t="str">
        <f ca="1">'Исходник '!B61</f>
        <v>ИВТМ-7</v>
      </c>
      <c r="C12" s="249">
        <f ca="1">'Исходник '!C61:D61</f>
        <v>20084</v>
      </c>
      <c r="D12" s="894" t="str">
        <f ca="1">'Исходник '!F61</f>
        <v>0-99 %
-20 +60 0С</v>
      </c>
      <c r="E12" s="907"/>
      <c r="F12" s="908" t="str">
        <f ca="1">'Исходник '!H61</f>
        <v>± 2%
± 0,2 0С</v>
      </c>
      <c r="G12" s="907"/>
      <c r="H12" s="915">
        <f ca="1">'Исходник '!J61</f>
        <v>43885</v>
      </c>
      <c r="I12" s="916"/>
      <c r="J12" s="379">
        <f ca="1">'Исходник '!L61</f>
        <v>44251</v>
      </c>
      <c r="K12" s="914" t="str">
        <f ca="1">'Исходник '!N61</f>
        <v>№78</v>
      </c>
      <c r="L12" s="914"/>
      <c r="M12" s="914" t="str">
        <f ca="1">'Исходник '!P61</f>
        <v>ООО НПК "АВИАПРИБОР"</v>
      </c>
      <c r="N12" s="914"/>
      <c r="O12" s="36"/>
      <c r="P12" s="36"/>
    </row>
    <row r="13" spans="1:35" s="46" customFormat="1" ht="36" customHeight="1">
      <c r="A13" s="249">
        <v>3</v>
      </c>
      <c r="B13" s="249" t="str">
        <f ca="1">'Исходник '!B62</f>
        <v>Барометр М 67</v>
      </c>
      <c r="C13" s="249">
        <f ca="1">'Исходник '!C62:D62</f>
        <v>74</v>
      </c>
      <c r="D13" s="894" t="str">
        <f ca="1">'Исходник '!F62</f>
        <v>610-790
 мм.рт.ст</v>
      </c>
      <c r="E13" s="907"/>
      <c r="F13" s="894" t="str">
        <f ca="1">'Исходник '!H62</f>
        <v>± 0,8 мм.рт.ст.</v>
      </c>
      <c r="G13" s="907"/>
      <c r="H13" s="915">
        <f ca="1">'Исходник '!J62</f>
        <v>43885</v>
      </c>
      <c r="I13" s="916"/>
      <c r="J13" s="379">
        <f ca="1">'Исходник '!L62</f>
        <v>44251</v>
      </c>
      <c r="K13" s="914" t="str">
        <f ca="1">'Исходник '!N62</f>
        <v>№77</v>
      </c>
      <c r="L13" s="914"/>
      <c r="M13" s="914" t="str">
        <f ca="1">'Исходник '!P62</f>
        <v>ООО НПК "АВИАПРИБОР"</v>
      </c>
      <c r="N13" s="914"/>
      <c r="O13" s="36"/>
      <c r="P13" s="36"/>
    </row>
    <row r="14" spans="1:35" s="46" customFormat="1" ht="33.75" customHeight="1">
      <c r="A14" s="249">
        <v>4</v>
      </c>
      <c r="B14" s="249" t="str">
        <f ca="1">'Исходник '!B63</f>
        <v>РТ2048-02</v>
      </c>
      <c r="C14" s="249">
        <f ca="1">'Исходник '!C63:D63</f>
        <v>1241</v>
      </c>
      <c r="D14" s="894" t="str">
        <f ca="1">'Исходник '!F63</f>
        <v>до 2000А</v>
      </c>
      <c r="E14" s="907"/>
      <c r="F14" s="908" t="str">
        <f ca="1">'Исходник '!H63</f>
        <v>±10%</v>
      </c>
      <c r="G14" s="907"/>
      <c r="H14" s="915">
        <f ca="1">'Исходник '!J63</f>
        <v>43916</v>
      </c>
      <c r="I14" s="916"/>
      <c r="J14" s="379">
        <f ca="1">'Исходник '!L63</f>
        <v>44646</v>
      </c>
      <c r="K14" s="914" t="str">
        <f ca="1">'Исходник '!N63</f>
        <v>№209</v>
      </c>
      <c r="L14" s="914"/>
      <c r="M14" s="914" t="str">
        <f ca="1">'Исходник '!P63</f>
        <v>ООО НПК "АВИАПРИБОР"</v>
      </c>
      <c r="N14" s="914"/>
    </row>
    <row r="15" spans="1:35" s="46" customFormat="1" ht="40.5" customHeight="1">
      <c r="A15" s="249">
        <v>5</v>
      </c>
      <c r="B15" s="249" t="str">
        <f ca="1">'Исходник '!B64</f>
        <v>MIC-2500</v>
      </c>
      <c r="C15" s="249">
        <f ca="1">'Исходник '!C64:D64</f>
        <v>248181</v>
      </c>
      <c r="D15" s="894" t="str">
        <f ca="1">'Исходник '!F64</f>
        <v>50,00 кОм…110,0 Гом
(0,01 кОм…0,1 Гом)</v>
      </c>
      <c r="E15" s="907"/>
      <c r="F15" s="894" t="str">
        <f ca="1">'Исходник '!H64</f>
        <v>± (3% и.в.+20 е.м.р.)</v>
      </c>
      <c r="G15" s="907"/>
      <c r="H15" s="915">
        <f ca="1">'Исходник '!J64</f>
        <v>43916</v>
      </c>
      <c r="I15" s="916"/>
      <c r="J15" s="379">
        <f ca="1">'Исходник '!L64</f>
        <v>44281</v>
      </c>
      <c r="K15" s="914" t="str">
        <f ca="1">'Исходник '!N64</f>
        <v>№200</v>
      </c>
      <c r="L15" s="914"/>
      <c r="M15" s="914" t="str">
        <f ca="1">'Исходник '!P64</f>
        <v>ООО НПК "АВИАПРИБОР"</v>
      </c>
      <c r="N15" s="914"/>
      <c r="O15" s="47"/>
      <c r="P15" s="47"/>
    </row>
    <row r="16" spans="1:35" s="46" customFormat="1" ht="40.5" customHeight="1">
      <c r="A16" s="249">
        <v>6</v>
      </c>
      <c r="B16" s="378" t="str">
        <f ca="1">'Исходник '!B65</f>
        <v>Тепловизор
"TESTO 875-1"</v>
      </c>
      <c r="C16" s="381" t="str">
        <f ca="1">'Исходник '!C65:D65</f>
        <v>05608751</v>
      </c>
      <c r="D16" s="900" t="str">
        <f ca="1">'Исходник '!F65</f>
        <v>В соответствии с  руководством по эксплуатации</v>
      </c>
      <c r="E16" s="902"/>
      <c r="F16" s="900" t="str">
        <f ca="1">'Исходник '!H65</f>
        <v xml:space="preserve"> - </v>
      </c>
      <c r="G16" s="902"/>
      <c r="H16" s="915">
        <f ca="1">'Исходник '!J65</f>
        <v>43885</v>
      </c>
      <c r="I16" s="916"/>
      <c r="J16" s="379">
        <f ca="1">'Исходник '!L65</f>
        <v>44251</v>
      </c>
      <c r="K16" s="914" t="str">
        <f ca="1">'Исходник '!N65</f>
        <v>№82</v>
      </c>
      <c r="L16" s="914"/>
      <c r="M16" s="914" t="str">
        <f ca="1">'Исходник '!P65</f>
        <v>ООО НПК "АВИАПРИБОР"</v>
      </c>
      <c r="N16" s="914"/>
      <c r="O16" s="47"/>
      <c r="P16" s="47"/>
    </row>
    <row r="17" spans="1:16" s="46" customFormat="1" ht="40.5" customHeight="1">
      <c r="A17" s="249">
        <v>7</v>
      </c>
      <c r="B17" s="378" t="str">
        <f ca="1">'Исходник '!B66</f>
        <v>Тр-р тока измерительный лабораторный
 УТ Т-6М2</v>
      </c>
      <c r="C17" s="249">
        <f ca="1">'Исходник '!C66:D66</f>
        <v>81667</v>
      </c>
      <c r="D17" s="900" t="str">
        <f ca="1">'Исходник '!F66</f>
        <v>0-260В, 9А</v>
      </c>
      <c r="E17" s="902"/>
      <c r="F17" s="900" t="str">
        <f ca="1">'Исходник '!H66</f>
        <v xml:space="preserve"> - </v>
      </c>
      <c r="G17" s="902"/>
      <c r="H17" s="915">
        <f ca="1">'Исходник '!J66</f>
        <v>43916</v>
      </c>
      <c r="I17" s="916"/>
      <c r="J17" s="379">
        <f ca="1">'Исходник '!L66</f>
        <v>45377</v>
      </c>
      <c r="K17" s="914" t="str">
        <f ca="1">'Исходник '!N66</f>
        <v>№213</v>
      </c>
      <c r="L17" s="914"/>
      <c r="M17" s="914" t="str">
        <f ca="1">'Исходник '!P66</f>
        <v>ООО НПК "АВИАПРИБОР"</v>
      </c>
      <c r="N17" s="914"/>
      <c r="O17" s="47"/>
      <c r="P17" s="47"/>
    </row>
    <row r="18" spans="1:16" s="46" customFormat="1" ht="40.5" customHeight="1">
      <c r="A18" s="249">
        <v>8</v>
      </c>
      <c r="B18" s="378" t="str">
        <f ca="1">'Исходник '!B67</f>
        <v>Секундомер электрический 
ПВ-53Щ</v>
      </c>
      <c r="C18" s="249">
        <f ca="1">'Исходник '!C67:D67</f>
        <v>5306269</v>
      </c>
      <c r="D18" s="900" t="str">
        <f ca="1">'Исходник '!F67</f>
        <v>0,01с</v>
      </c>
      <c r="E18" s="902"/>
      <c r="F18" s="900">
        <f ca="1">'Исходник '!H67</f>
        <v>1.5</v>
      </c>
      <c r="G18" s="902"/>
      <c r="H18" s="915">
        <f ca="1">'Исходник '!J67</f>
        <v>43916</v>
      </c>
      <c r="I18" s="916"/>
      <c r="J18" s="379">
        <f ca="1">'Исходник '!L67</f>
        <v>44281</v>
      </c>
      <c r="K18" s="914" t="str">
        <f ca="1">'Исходник '!N67</f>
        <v>№208</v>
      </c>
      <c r="L18" s="914"/>
      <c r="M18" s="914" t="str">
        <f ca="1">'Исходник '!P67</f>
        <v>ООО НПК "АВИАПРИБОР"</v>
      </c>
      <c r="N18" s="914"/>
      <c r="O18" s="47"/>
      <c r="P18" s="47"/>
    </row>
    <row r="19" spans="1:16" s="46" customFormat="1" ht="40.5" customHeight="1">
      <c r="A19" s="249">
        <v>9</v>
      </c>
      <c r="B19" s="378" t="str">
        <f ca="1">'Исходник '!B68</f>
        <v>ЛАТР 
suntek I 500</v>
      </c>
      <c r="C19" s="249">
        <f ca="1">'Исходник '!C68:D68</f>
        <v>2185</v>
      </c>
      <c r="D19" s="900" t="str">
        <f ca="1">'Исходник '!F68</f>
        <v>0-300B/4A</v>
      </c>
      <c r="E19" s="902"/>
      <c r="F19" s="900" t="str">
        <f ca="1">'Исходник '!H68</f>
        <v xml:space="preserve"> - </v>
      </c>
      <c r="G19" s="902"/>
      <c r="H19" s="918" t="str">
        <f ca="1">'Исходник '!J68</f>
        <v>приобретён 26.12.2018г.</v>
      </c>
      <c r="I19" s="902"/>
      <c r="J19" s="379">
        <f ca="1">'Исходник '!L68</f>
        <v>43885</v>
      </c>
      <c r="K19" s="917" t="str">
        <f ca="1">'Исходник '!N68</f>
        <v>№213</v>
      </c>
      <c r="L19" s="914"/>
      <c r="M19" s="917" t="str">
        <f ca="1">'Исходник '!P68</f>
        <v>ООО НПК "АВИАПРИБОР"</v>
      </c>
      <c r="N19" s="914"/>
      <c r="O19" s="47"/>
      <c r="P19" s="47"/>
    </row>
    <row r="20" spans="1:16" ht="24.75" customHeight="1"/>
    <row r="21" spans="1:16" s="49" customFormat="1" ht="15.75">
      <c r="A21" s="48"/>
      <c r="B21" s="919" t="s">
        <v>949</v>
      </c>
      <c r="C21" s="919"/>
      <c r="D21" s="919"/>
      <c r="E21" s="920"/>
      <c r="F21" s="920"/>
      <c r="G21" s="919" t="str">
        <f ca="1">'Исходник '!B12</f>
        <v>Кокшаров С.В.</v>
      </c>
      <c r="H21" s="919"/>
      <c r="I21" s="919"/>
    </row>
    <row r="22" spans="1:16">
      <c r="E22" s="921" t="s">
        <v>1130</v>
      </c>
      <c r="F22" s="921"/>
    </row>
  </sheetData>
  <mergeCells count="74">
    <mergeCell ref="E22:F22"/>
    <mergeCell ref="D19:E19"/>
    <mergeCell ref="F19:G19"/>
    <mergeCell ref="H19:I19"/>
    <mergeCell ref="K19:L19"/>
    <mergeCell ref="B21:D21"/>
    <mergeCell ref="E21:F21"/>
    <mergeCell ref="G21:I21"/>
    <mergeCell ref="D17:E17"/>
    <mergeCell ref="F17:G17"/>
    <mergeCell ref="H17:I17"/>
    <mergeCell ref="K17:L17"/>
    <mergeCell ref="M19:N19"/>
    <mergeCell ref="D18:E18"/>
    <mergeCell ref="F18:G18"/>
    <mergeCell ref="H18:I18"/>
    <mergeCell ref="K18:L18"/>
    <mergeCell ref="M18:N18"/>
    <mergeCell ref="D15:E15"/>
    <mergeCell ref="F15:G15"/>
    <mergeCell ref="H15:I15"/>
    <mergeCell ref="K15:L15"/>
    <mergeCell ref="M17:N17"/>
    <mergeCell ref="D16:E16"/>
    <mergeCell ref="F16:G16"/>
    <mergeCell ref="H16:I16"/>
    <mergeCell ref="K16:L16"/>
    <mergeCell ref="M16:N16"/>
    <mergeCell ref="D13:E13"/>
    <mergeCell ref="F13:G13"/>
    <mergeCell ref="H13:I13"/>
    <mergeCell ref="K13:L13"/>
    <mergeCell ref="M15:N15"/>
    <mergeCell ref="D14:E14"/>
    <mergeCell ref="F14:G14"/>
    <mergeCell ref="H14:I14"/>
    <mergeCell ref="K14:L14"/>
    <mergeCell ref="M14:N14"/>
    <mergeCell ref="H8:I11"/>
    <mergeCell ref="J8:J11"/>
    <mergeCell ref="K8:L11"/>
    <mergeCell ref="M8:N11"/>
    <mergeCell ref="M13:N13"/>
    <mergeCell ref="D12:E12"/>
    <mergeCell ref="F12:G12"/>
    <mergeCell ref="H12:I12"/>
    <mergeCell ref="K12:L12"/>
    <mergeCell ref="M12:N12"/>
    <mergeCell ref="D8:E8"/>
    <mergeCell ref="F8:G8"/>
    <mergeCell ref="D9:E9"/>
    <mergeCell ref="F9:G9"/>
    <mergeCell ref="D10:E10"/>
    <mergeCell ref="F10:G10"/>
    <mergeCell ref="H6:J6"/>
    <mergeCell ref="A8:A11"/>
    <mergeCell ref="B8:B11"/>
    <mergeCell ref="C8:C11"/>
    <mergeCell ref="K6:L7"/>
    <mergeCell ref="A6:A7"/>
    <mergeCell ref="B6:B7"/>
    <mergeCell ref="C6:C7"/>
    <mergeCell ref="D11:E11"/>
    <mergeCell ref="F11:G11"/>
    <mergeCell ref="A5:N5"/>
    <mergeCell ref="H1:N1"/>
    <mergeCell ref="H2:N2"/>
    <mergeCell ref="H3:N3"/>
    <mergeCell ref="K4:N4"/>
    <mergeCell ref="M6:N7"/>
    <mergeCell ref="D7:E7"/>
    <mergeCell ref="F7:G7"/>
    <mergeCell ref="H7:I7"/>
    <mergeCell ref="D6:G6"/>
  </mergeCells>
  <phoneticPr fontId="0" type="noConversion"/>
  <pageMargins left="0.47222199999999998" right="0.39374999999999999" top="0.47986099999999998" bottom="0.51180599999999998" header="0.27013900000000002" footer="0.23611099999999999"/>
  <pageSetup paperSize="9" fitToWidth="0" orientation="landscape"/>
  <headerFooter>
    <oddFooter>&amp;CПеречень приборов к Т.О. №&amp;F, стр. &amp;P из &amp;N</oddFooter>
  </headerFooter>
</worksheet>
</file>

<file path=xl/worksheets/sheet23.xml><?xml version="1.0" encoding="utf-8"?>
<worksheet xmlns="http://schemas.openxmlformats.org/spreadsheetml/2006/main" xmlns:r="http://schemas.openxmlformats.org/officeDocument/2006/relationships">
  <dimension ref="A1:AD42"/>
  <sheetViews>
    <sheetView topLeftCell="A13" workbookViewId="0">
      <selection activeCell="AG13" sqref="AG13"/>
    </sheetView>
  </sheetViews>
  <sheetFormatPr defaultRowHeight="12.75"/>
  <cols>
    <col min="1" max="1" width="1.85546875" style="7" customWidth="1"/>
    <col min="2" max="2" width="4.140625" style="7" customWidth="1"/>
    <col min="3" max="6" width="3.28515625" style="7" customWidth="1"/>
    <col min="7" max="7" width="5.28515625" style="7" customWidth="1"/>
    <col min="8" max="11" width="3.28515625" style="7" customWidth="1"/>
    <col min="12" max="12" width="2.5703125" style="7" customWidth="1"/>
    <col min="13" max="13" width="3.5703125" style="7" customWidth="1"/>
    <col min="14" max="14" width="2.28515625" style="7" customWidth="1"/>
    <col min="15" max="15" width="3.28515625" style="7" customWidth="1"/>
    <col min="16" max="16" width="4" style="7" customWidth="1"/>
    <col min="17" max="17" width="4.42578125" style="7" customWidth="1"/>
    <col min="18" max="18" width="3" style="7" customWidth="1"/>
    <col min="19" max="19" width="2.42578125" style="7" customWidth="1"/>
    <col min="20" max="20" width="2.28515625" style="7" customWidth="1"/>
    <col min="21" max="21" width="3.140625" style="7" customWidth="1"/>
    <col min="22" max="22" width="2.28515625" style="7" customWidth="1"/>
    <col min="23" max="23" width="8.28515625" style="7" customWidth="1"/>
    <col min="24" max="24" width="2.7109375" style="7" customWidth="1"/>
    <col min="25" max="25" width="2.28515625" style="7" customWidth="1"/>
    <col min="26" max="26" width="1.85546875" style="7" customWidth="1"/>
    <col min="27" max="27" width="5.28515625" style="7" customWidth="1"/>
    <col min="28" max="28" width="4.140625" style="7" customWidth="1"/>
    <col min="29" max="29" width="11" style="7" customWidth="1"/>
    <col min="30" max="16384" width="9.140625" style="7"/>
  </cols>
  <sheetData>
    <row r="1" spans="1:30" ht="15.75">
      <c r="A1" s="1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7"/>
    </row>
    <row r="2" spans="1:30" ht="18" customHeight="1">
      <c r="A2" s="108"/>
      <c r="B2" s="9" t="str">
        <f ca="1">'Исходник '!B3</f>
        <v>ООО ИК «ТМ-Электро»</v>
      </c>
      <c r="C2" s="15"/>
      <c r="D2"/>
      <c r="E2"/>
      <c r="F2"/>
      <c r="G2"/>
      <c r="H2"/>
      <c r="I2"/>
      <c r="J2"/>
      <c r="K2"/>
      <c r="L2"/>
      <c r="M2"/>
      <c r="N2"/>
      <c r="O2" s="9" t="s">
        <v>966</v>
      </c>
      <c r="P2"/>
      <c r="Q2"/>
      <c r="R2" s="924">
        <f ca="1">'Исходник '!B19</f>
        <v>0</v>
      </c>
      <c r="S2" s="475"/>
      <c r="T2" s="475"/>
      <c r="U2" s="475"/>
      <c r="V2" s="475"/>
      <c r="W2" s="475"/>
      <c r="X2" s="475"/>
      <c r="Y2" s="475"/>
      <c r="Z2" s="475"/>
      <c r="AA2" s="475"/>
      <c r="AB2" s="925"/>
    </row>
    <row r="3" spans="1:30" s="72" customFormat="1" ht="78" customHeight="1">
      <c r="A3" s="279"/>
      <c r="B3" s="509" t="s">
        <v>1106</v>
      </c>
      <c r="C3" s="526"/>
      <c r="D3" s="526"/>
      <c r="E3" s="526"/>
      <c r="F3" s="526"/>
      <c r="G3" s="526"/>
      <c r="H3" s="274"/>
      <c r="I3" s="33"/>
      <c r="J3" s="33"/>
      <c r="K3" s="33"/>
      <c r="L3" s="33"/>
      <c r="M3" s="33"/>
      <c r="N3" s="52"/>
      <c r="O3" s="60" t="s">
        <v>968</v>
      </c>
      <c r="P3" s="52"/>
      <c r="Q3" s="64"/>
      <c r="R3"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S3" s="470"/>
      <c r="T3" s="470"/>
      <c r="U3" s="470"/>
      <c r="V3" s="470"/>
      <c r="W3" s="470"/>
      <c r="X3" s="470"/>
      <c r="Y3" s="470"/>
      <c r="Z3" s="470"/>
      <c r="AA3" s="470"/>
      <c r="AB3" s="926"/>
    </row>
    <row r="4" spans="1:30" s="72" customFormat="1" ht="32.25" customHeight="1">
      <c r="A4" s="279"/>
      <c r="B4" s="2" t="str">
        <f ca="1">CONCATENATE('Исходник '!A5," ",'Исходник '!B5)</f>
        <v>Свидетельство о регистрации № 7915</v>
      </c>
      <c r="C4" s="64"/>
      <c r="D4" s="64"/>
      <c r="E4" s="64"/>
      <c r="F4" s="64"/>
      <c r="G4" s="64"/>
      <c r="H4" s="64"/>
      <c r="I4" s="64"/>
      <c r="J4" s="64"/>
      <c r="K4" s="64"/>
      <c r="L4" s="64"/>
      <c r="M4" s="64"/>
      <c r="N4" s="52"/>
      <c r="O4" s="60" t="s">
        <v>971</v>
      </c>
      <c r="P4" s="52"/>
      <c r="Q4" s="524">
        <f ca="1">'Исходник '!B21</f>
        <v>0</v>
      </c>
      <c r="R4" s="470"/>
      <c r="S4" s="470"/>
      <c r="T4" s="470"/>
      <c r="U4" s="470"/>
      <c r="V4" s="470"/>
      <c r="W4" s="470"/>
      <c r="X4" s="470"/>
      <c r="Y4" s="470"/>
      <c r="Z4" s="470"/>
      <c r="AA4" s="470"/>
      <c r="AB4" s="926"/>
      <c r="AD4" s="65"/>
    </row>
    <row r="5" spans="1:30" s="72" customFormat="1" ht="18" customHeight="1">
      <c r="A5" s="279"/>
      <c r="B5" s="97" t="str">
        <f ca="1">CONCATENATE('Исходник '!A7," ",'Исходник '!B7)</f>
        <v xml:space="preserve">Действительно до «25» ноября 2022 г. </v>
      </c>
      <c r="C5" s="64"/>
      <c r="D5" s="64"/>
      <c r="E5" s="64"/>
      <c r="F5" s="64"/>
      <c r="G5" s="64"/>
      <c r="H5" s="64"/>
      <c r="I5" s="64"/>
      <c r="J5" s="64"/>
      <c r="K5" s="64"/>
      <c r="L5" s="64"/>
      <c r="M5" s="64"/>
      <c r="N5" s="52"/>
      <c r="O5" s="60" t="s">
        <v>1107</v>
      </c>
      <c r="P5" s="52"/>
      <c r="Q5" s="56"/>
      <c r="R5" s="56"/>
      <c r="S5" s="56"/>
      <c r="T5" s="56"/>
      <c r="U5" s="52"/>
      <c r="V5" s="56"/>
      <c r="W5" s="56"/>
      <c r="X5" s="922" t="str">
        <f ca="1">'Исходник '!B34</f>
        <v>30 июня 2020г.</v>
      </c>
      <c r="Y5" s="562"/>
      <c r="Z5" s="562"/>
      <c r="AA5" s="562"/>
      <c r="AB5" s="923"/>
    </row>
    <row r="6" spans="1:30" s="72" customFormat="1" ht="15.75">
      <c r="A6" s="279"/>
      <c r="B6" s="97"/>
      <c r="C6" s="257"/>
      <c r="D6" s="257"/>
      <c r="E6" s="257"/>
      <c r="F6" s="257"/>
      <c r="G6" s="257"/>
      <c r="H6" s="257"/>
      <c r="I6" s="257"/>
      <c r="J6" s="257"/>
      <c r="K6" s="257"/>
      <c r="L6" s="257"/>
      <c r="M6" s="257"/>
      <c r="N6" s="52"/>
      <c r="O6" s="240"/>
      <c r="P6" s="52"/>
      <c r="Q6" s="257"/>
      <c r="R6" s="257"/>
      <c r="S6" s="257"/>
      <c r="T6" s="257"/>
      <c r="U6" s="52"/>
      <c r="V6" s="257"/>
      <c r="W6" s="257"/>
      <c r="X6" s="922"/>
      <c r="Y6" s="562"/>
      <c r="Z6" s="562"/>
      <c r="AA6" s="562"/>
      <c r="AB6" s="923"/>
    </row>
    <row r="7" spans="1:30" s="72" customFormat="1" ht="22.5">
      <c r="A7" s="279"/>
      <c r="B7" s="927" t="s">
        <v>909</v>
      </c>
      <c r="C7" s="927"/>
      <c r="D7" s="927"/>
      <c r="E7" s="927"/>
      <c r="F7" s="927"/>
      <c r="G7" s="927"/>
      <c r="H7" s="927"/>
      <c r="I7" s="927"/>
      <c r="J7" s="927"/>
      <c r="K7" s="927"/>
      <c r="L7" s="927"/>
      <c r="M7" s="927"/>
      <c r="N7" s="927"/>
      <c r="O7" s="927"/>
      <c r="P7" s="927"/>
      <c r="Q7" s="927"/>
      <c r="R7" s="927"/>
      <c r="S7" s="927"/>
      <c r="T7" s="927"/>
      <c r="U7" s="927"/>
      <c r="V7" s="927"/>
      <c r="W7" s="927"/>
      <c r="X7" s="927"/>
      <c r="Y7" s="927"/>
      <c r="Z7" s="927"/>
      <c r="AA7" s="927"/>
      <c r="AB7" s="280"/>
    </row>
    <row r="8" spans="1:30" s="72" customFormat="1" ht="22.5">
      <c r="A8" s="279"/>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0"/>
    </row>
    <row r="9" spans="1:30" s="72" customFormat="1" ht="22.5">
      <c r="A9" s="279"/>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0"/>
    </row>
    <row r="10" spans="1:30" s="115" customFormat="1" ht="18.75">
      <c r="A10" s="114"/>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3"/>
    </row>
    <row r="11" spans="1:30" s="115" customFormat="1" ht="41.25" customHeight="1">
      <c r="A11" s="114" t="s">
        <v>910</v>
      </c>
      <c r="H11" s="928" t="str">
        <f ca="1">'Исходник '!H14</f>
        <v>Щиты силовые и распределительные; вводные, распределительные и групповые линии.</v>
      </c>
      <c r="I11" s="928"/>
      <c r="J11" s="928"/>
      <c r="K11" s="928"/>
      <c r="L11" s="928"/>
      <c r="M11" s="928"/>
      <c r="N11" s="928"/>
      <c r="O11" s="928"/>
      <c r="P11" s="928"/>
      <c r="Q11" s="928"/>
      <c r="R11" s="928"/>
      <c r="S11" s="928"/>
      <c r="T11" s="928"/>
      <c r="U11" s="928"/>
      <c r="V11" s="928"/>
      <c r="W11" s="928"/>
      <c r="X11" s="928"/>
      <c r="Y11" s="928"/>
      <c r="Z11" s="928"/>
      <c r="AA11" s="928"/>
      <c r="AB11" s="929"/>
    </row>
    <row r="12" spans="1:30" s="115" customFormat="1" ht="18.75">
      <c r="A12" s="284"/>
      <c r="B12" s="285"/>
      <c r="C12" s="285"/>
      <c r="D12" s="285"/>
      <c r="E12" s="285"/>
      <c r="F12" s="285"/>
      <c r="G12" s="285"/>
      <c r="H12" s="286"/>
      <c r="I12" s="286"/>
      <c r="J12" s="286"/>
      <c r="K12" s="286"/>
      <c r="L12" s="286"/>
      <c r="M12" s="286"/>
      <c r="N12" s="286"/>
      <c r="O12" s="286"/>
      <c r="P12" s="286"/>
      <c r="Q12" s="286"/>
      <c r="R12" s="286"/>
      <c r="S12" s="286"/>
      <c r="T12" s="286"/>
      <c r="U12" s="286"/>
      <c r="V12" s="286"/>
      <c r="W12" s="286"/>
      <c r="X12" s="286"/>
      <c r="Y12" s="286"/>
      <c r="Z12" s="286"/>
      <c r="AA12" s="286"/>
      <c r="AB12" s="287"/>
    </row>
    <row r="13" spans="1:30" s="115" customFormat="1" ht="43.5" customHeight="1">
      <c r="A13" s="930" t="s">
        <v>911</v>
      </c>
      <c r="B13" s="562"/>
      <c r="C13" s="562"/>
      <c r="D13" s="562"/>
      <c r="E13" s="562"/>
      <c r="F13" s="562"/>
      <c r="G13" s="928">
        <f ca="1">'Исходник '!B21</f>
        <v>0</v>
      </c>
      <c r="H13" s="577"/>
      <c r="I13" s="577"/>
      <c r="J13" s="577"/>
      <c r="K13" s="577"/>
      <c r="L13" s="577"/>
      <c r="M13" s="577"/>
      <c r="N13" s="577"/>
      <c r="O13" s="577"/>
      <c r="P13" s="577"/>
      <c r="Q13" s="577"/>
      <c r="R13" s="577"/>
      <c r="S13" s="577"/>
      <c r="T13" s="577"/>
      <c r="U13" s="577"/>
      <c r="V13" s="577"/>
      <c r="W13" s="577"/>
      <c r="X13" s="577"/>
      <c r="Y13" s="577"/>
      <c r="Z13" s="577"/>
      <c r="AA13" s="577"/>
      <c r="AB13" s="288"/>
    </row>
    <row r="14" spans="1:30" s="115" customFormat="1" ht="20.100000000000001" customHeight="1">
      <c r="A14" s="114"/>
      <c r="AB14" s="283"/>
    </row>
    <row r="15" spans="1:30" s="115" customFormat="1" ht="15" customHeight="1">
      <c r="A15" s="114"/>
      <c r="AB15" s="283"/>
    </row>
    <row r="16" spans="1:30" s="290" customFormat="1" ht="54" customHeight="1">
      <c r="A16" s="931" t="str">
        <f ca="1">'Исходник '!H22</f>
        <v>Представленное для испытаний электрооборудование по результатам осмотра и измерений соответствует нормативной и проектной документации, за исключением замечаний, указанных в ведомости дефектов.</v>
      </c>
      <c r="B16" s="932"/>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289"/>
    </row>
    <row r="17" spans="1:28" s="113" customFormat="1" ht="20.100000000000001" customHeight="1">
      <c r="A17" s="110"/>
      <c r="B17" s="117"/>
      <c r="C17" s="117"/>
      <c r="D17" s="117"/>
      <c r="E17" s="117"/>
      <c r="F17" s="117"/>
      <c r="G17" s="117"/>
      <c r="H17" s="117"/>
      <c r="I17" s="117"/>
      <c r="J17" s="117"/>
      <c r="K17" s="117"/>
      <c r="L17" s="117"/>
      <c r="M17" s="117"/>
      <c r="N17" s="117"/>
      <c r="O17" s="117"/>
      <c r="P17" s="117"/>
      <c r="Q17" s="117"/>
      <c r="R17" s="117"/>
      <c r="S17" s="117"/>
      <c r="V17" s="117"/>
      <c r="W17" s="117"/>
      <c r="X17" s="117"/>
      <c r="Y17" s="117"/>
      <c r="Z17" s="117"/>
      <c r="AA17" s="117"/>
      <c r="AB17" s="118"/>
    </row>
    <row r="18" spans="1:28" s="113" customFormat="1" ht="55.5" customHeight="1">
      <c r="A18" s="933" t="s">
        <v>1293</v>
      </c>
      <c r="B18" s="641"/>
      <c r="C18" s="641"/>
      <c r="D18" s="641"/>
      <c r="E18" s="641"/>
      <c r="F18" s="641"/>
      <c r="G18" s="642" t="s">
        <v>1251</v>
      </c>
      <c r="H18" s="642"/>
      <c r="I18" s="642"/>
      <c r="J18" s="642"/>
      <c r="K18" s="642"/>
      <c r="L18" s="642"/>
      <c r="M18" s="642"/>
      <c r="N18" s="55"/>
      <c r="O18" s="642"/>
      <c r="P18" s="642"/>
      <c r="Q18" s="642"/>
      <c r="R18" s="642"/>
      <c r="S18" s="642"/>
      <c r="T18"/>
      <c r="U18" s="642" t="str">
        <f ca="1">'Исходник '!B12</f>
        <v>Кокшаров С.В.</v>
      </c>
      <c r="V18" s="642"/>
      <c r="W18" s="642"/>
      <c r="X18" s="642"/>
      <c r="Y18" s="642"/>
      <c r="Z18" s="642"/>
      <c r="AA18" s="642"/>
      <c r="AB18" s="119"/>
    </row>
    <row r="19" spans="1:28" s="113" customFormat="1" ht="20.100000000000001" customHeight="1">
      <c r="A19" s="120"/>
      <c r="B19"/>
      <c r="C19"/>
      <c r="D19"/>
      <c r="E19"/>
      <c r="F19"/>
      <c r="G19" s="644" t="s">
        <v>1253</v>
      </c>
      <c r="H19" s="644"/>
      <c r="I19" s="644"/>
      <c r="J19" s="644"/>
      <c r="K19" s="644"/>
      <c r="L19" s="644"/>
      <c r="M19" s="644"/>
      <c r="N19" s="644" t="s">
        <v>1130</v>
      </c>
      <c r="O19" s="644"/>
      <c r="P19" s="644"/>
      <c r="Q19" s="644"/>
      <c r="R19" s="644"/>
      <c r="S19" s="644"/>
      <c r="T19"/>
      <c r="U19" s="644" t="s">
        <v>1294</v>
      </c>
      <c r="V19" s="644"/>
      <c r="W19" s="644"/>
      <c r="X19" s="644"/>
      <c r="Y19" s="644"/>
      <c r="Z19" s="644"/>
      <c r="AA19" s="656"/>
      <c r="AB19" s="934"/>
    </row>
    <row r="20" spans="1:28" s="113" customFormat="1" ht="20.100000000000001" customHeight="1">
      <c r="A20" s="121"/>
      <c r="B20"/>
      <c r="C20"/>
      <c r="D20"/>
      <c r="E20"/>
      <c r="F20"/>
      <c r="G20" s="642" t="s">
        <v>1295</v>
      </c>
      <c r="H20" s="642"/>
      <c r="I20" s="642"/>
      <c r="J20" s="642"/>
      <c r="K20" s="642"/>
      <c r="L20" s="642"/>
      <c r="M20" s="642"/>
      <c r="N20" s="55"/>
      <c r="O20" s="642"/>
      <c r="P20" s="642"/>
      <c r="Q20" s="642"/>
      <c r="R20" s="642"/>
      <c r="S20" s="642"/>
      <c r="T20"/>
      <c r="U20" s="642" t="str">
        <f ca="1">'Исходник '!B13</f>
        <v>Тимонин Р.В.</v>
      </c>
      <c r="V20" s="642"/>
      <c r="W20" s="642"/>
      <c r="X20" s="642"/>
      <c r="Y20" s="642"/>
      <c r="Z20" s="642"/>
      <c r="AA20" s="642"/>
      <c r="AB20" s="119"/>
    </row>
    <row r="21" spans="1:28" s="113" customFormat="1" ht="20.100000000000001" customHeight="1">
      <c r="A21" s="120"/>
      <c r="B21"/>
      <c r="C21"/>
      <c r="D21"/>
      <c r="E21"/>
      <c r="F21"/>
      <c r="G21" s="644" t="s">
        <v>1253</v>
      </c>
      <c r="H21" s="644"/>
      <c r="I21" s="644"/>
      <c r="J21" s="644"/>
      <c r="K21" s="644"/>
      <c r="L21" s="644"/>
      <c r="M21" s="644"/>
      <c r="N21" s="644" t="s">
        <v>1130</v>
      </c>
      <c r="O21" s="644"/>
      <c r="P21" s="644"/>
      <c r="Q21" s="644"/>
      <c r="R21" s="644"/>
      <c r="S21" s="644"/>
      <c r="T21"/>
      <c r="U21" s="644" t="s">
        <v>1294</v>
      </c>
      <c r="V21" s="644"/>
      <c r="W21" s="644"/>
      <c r="X21" s="644"/>
      <c r="Y21" s="644"/>
      <c r="Z21" s="644"/>
      <c r="AA21" s="656"/>
      <c r="AB21" s="934"/>
    </row>
    <row r="22" spans="1:28" s="113" customFormat="1" ht="19.5" customHeight="1">
      <c r="A22" s="933" t="s">
        <v>912</v>
      </c>
      <c r="B22" s="641"/>
      <c r="C22" s="641"/>
      <c r="D22" s="641"/>
      <c r="E22" s="641"/>
      <c r="F22" s="641"/>
      <c r="G22" s="642" t="s">
        <v>1251</v>
      </c>
      <c r="H22" s="642"/>
      <c r="I22" s="642"/>
      <c r="J22" s="642"/>
      <c r="K22" s="642"/>
      <c r="L22" s="642"/>
      <c r="M22" s="642"/>
      <c r="N22" s="55"/>
      <c r="O22" s="642"/>
      <c r="P22" s="642"/>
      <c r="Q22" s="642"/>
      <c r="R22" s="642"/>
      <c r="S22" s="642"/>
      <c r="T22"/>
      <c r="U22" s="642" t="str">
        <f ca="1">'Исходник '!B12</f>
        <v>Кокшаров С.В.</v>
      </c>
      <c r="V22" s="642"/>
      <c r="W22" s="642"/>
      <c r="X22" s="642"/>
      <c r="Y22" s="642"/>
      <c r="Z22" s="642"/>
      <c r="AA22" s="642"/>
      <c r="AB22" s="119"/>
    </row>
    <row r="23" spans="1:28" s="113" customFormat="1" ht="20.100000000000001" customHeight="1">
      <c r="A23" s="120"/>
      <c r="B23"/>
      <c r="C23"/>
      <c r="D23"/>
      <c r="E23"/>
      <c r="F23"/>
      <c r="G23" s="644" t="s">
        <v>1253</v>
      </c>
      <c r="H23" s="644"/>
      <c r="I23" s="644"/>
      <c r="J23" s="644"/>
      <c r="K23" s="644"/>
      <c r="L23" s="644"/>
      <c r="M23" s="644"/>
      <c r="N23" s="644" t="s">
        <v>1130</v>
      </c>
      <c r="O23" s="644"/>
      <c r="P23" s="644"/>
      <c r="Q23" s="644"/>
      <c r="R23" s="644"/>
      <c r="S23" s="644"/>
      <c r="T23"/>
      <c r="U23" s="644" t="s">
        <v>1294</v>
      </c>
      <c r="V23" s="644"/>
      <c r="W23" s="644"/>
      <c r="X23" s="644"/>
      <c r="Y23" s="644"/>
      <c r="Z23" s="644"/>
      <c r="AA23" s="656"/>
      <c r="AB23" s="934"/>
    </row>
    <row r="24" spans="1:28" s="113" customFormat="1" ht="20.100000000000001" customHeight="1">
      <c r="A24" s="122"/>
      <c r="B24"/>
      <c r="C24"/>
      <c r="D24"/>
      <c r="E24"/>
      <c r="F24"/>
      <c r="G24"/>
      <c r="H24"/>
      <c r="I24"/>
      <c r="J24"/>
      <c r="K24"/>
      <c r="L24"/>
      <c r="M24"/>
      <c r="N24"/>
      <c r="O24"/>
      <c r="P24"/>
      <c r="Q24"/>
      <c r="R24"/>
      <c r="S24"/>
      <c r="T24"/>
      <c r="U24"/>
      <c r="V24"/>
      <c r="W24"/>
      <c r="X24"/>
      <c r="Y24"/>
      <c r="Z24"/>
      <c r="AA24"/>
      <c r="AB24" s="123"/>
    </row>
    <row r="25" spans="1:28" s="113" customFormat="1" ht="3" customHeight="1">
      <c r="A25" s="124"/>
      <c r="B25"/>
      <c r="C25"/>
      <c r="D25"/>
      <c r="E25"/>
      <c r="F25"/>
      <c r="G25"/>
      <c r="H25"/>
      <c r="I25"/>
      <c r="J25"/>
      <c r="K25"/>
      <c r="L25"/>
      <c r="M25"/>
      <c r="N25"/>
      <c r="O25"/>
      <c r="P25"/>
      <c r="Q25"/>
      <c r="R25"/>
      <c r="S25"/>
      <c r="T25"/>
      <c r="U25"/>
      <c r="V25"/>
      <c r="W25"/>
      <c r="X25"/>
      <c r="Y25"/>
      <c r="Z25"/>
      <c r="AA25"/>
      <c r="AB25" s="123"/>
    </row>
    <row r="26" spans="1:28" s="113" customFormat="1" ht="10.5" customHeight="1">
      <c r="A26" s="110"/>
      <c r="B26" s="111"/>
      <c r="AB26" s="112"/>
    </row>
    <row r="27" spans="1:28" s="113" customFormat="1" ht="18.75" hidden="1">
      <c r="A27" s="110"/>
      <c r="B27" s="111"/>
      <c r="AB27" s="112"/>
    </row>
    <row r="28" spans="1:28" s="113" customFormat="1" ht="56.25" customHeight="1">
      <c r="A28" s="110"/>
      <c r="B28" s="111"/>
      <c r="AB28" s="112"/>
    </row>
    <row r="29" spans="1:28" s="113" customFormat="1" ht="43.5" customHeight="1">
      <c r="A29" s="110"/>
      <c r="B29" s="111"/>
      <c r="AB29" s="112"/>
    </row>
    <row r="30" spans="1:28" s="113" customFormat="1" ht="8.25" customHeight="1">
      <c r="A30" s="12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8"/>
    </row>
    <row r="31" spans="1:28" s="113" customFormat="1" ht="18.75">
      <c r="B31" s="111"/>
    </row>
    <row r="32" spans="1:28" s="113" customFormat="1" ht="18.75">
      <c r="B32" s="111"/>
    </row>
    <row r="33" spans="2:30" s="113" customFormat="1" ht="18.75">
      <c r="B33" s="111"/>
    </row>
    <row r="34" spans="2:30" s="113" customFormat="1" ht="18.75">
      <c r="B34" s="129"/>
    </row>
    <row r="35" spans="2:30" s="113" customFormat="1" ht="18.75"/>
    <row r="36" spans="2:30" s="113" customFormat="1" ht="18.75"/>
    <row r="37" spans="2:30" s="113" customFormat="1" ht="18.75"/>
    <row r="38" spans="2:30" s="113" customFormat="1" ht="18.75">
      <c r="AC38" s="2"/>
      <c r="AD38" s="7"/>
    </row>
    <row r="39" spans="2:30" ht="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2:30" ht="15">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2:30" ht="15">
      <c r="B41" s="50"/>
    </row>
    <row r="42" spans="2:30" ht="15.75">
      <c r="B42" s="6"/>
    </row>
  </sheetData>
  <mergeCells count="34">
    <mergeCell ref="G23:M23"/>
    <mergeCell ref="N23:S23"/>
    <mergeCell ref="U23:Z23"/>
    <mergeCell ref="AA23:AB23"/>
    <mergeCell ref="A22:F22"/>
    <mergeCell ref="G22:M22"/>
    <mergeCell ref="O22:S22"/>
    <mergeCell ref="U22:AA22"/>
    <mergeCell ref="G21:M21"/>
    <mergeCell ref="N21:S21"/>
    <mergeCell ref="U21:Z21"/>
    <mergeCell ref="AA21:AB21"/>
    <mergeCell ref="O18:S18"/>
    <mergeCell ref="U18:AA18"/>
    <mergeCell ref="G19:M19"/>
    <mergeCell ref="N19:S19"/>
    <mergeCell ref="U19:Z19"/>
    <mergeCell ref="AA19:AB19"/>
    <mergeCell ref="B7:AA7"/>
    <mergeCell ref="H11:AB11"/>
    <mergeCell ref="A13:F13"/>
    <mergeCell ref="G13:AA13"/>
    <mergeCell ref="G20:M20"/>
    <mergeCell ref="O20:S20"/>
    <mergeCell ref="U20:AA20"/>
    <mergeCell ref="A16:AA16"/>
    <mergeCell ref="A18:F18"/>
    <mergeCell ref="G18:M18"/>
    <mergeCell ref="X5:AB5"/>
    <mergeCell ref="R2:AB2"/>
    <mergeCell ref="B3:G3"/>
    <mergeCell ref="R3:AB3"/>
    <mergeCell ref="Q4:AB4"/>
    <mergeCell ref="X6:AB6"/>
  </mergeCells>
  <phoneticPr fontId="0" type="noConversion"/>
  <pageMargins left="0.63402800000000004" right="0.19652800000000001" top="0.59027799999999997" bottom="0.440278" header="0.51180599999999998" footer="0.19652800000000001"/>
  <pageSetup paperSize="9" fitToWidth="0"/>
  <headerFooter>
    <oddFooter>&amp;C&amp;A стр.&amp;P из &amp;N</oddFooter>
  </headerFooter>
</worksheet>
</file>

<file path=xl/worksheets/sheet24.xml><?xml version="1.0" encoding="utf-8"?>
<worksheet xmlns="http://schemas.openxmlformats.org/spreadsheetml/2006/main" xmlns:r="http://schemas.openxmlformats.org/officeDocument/2006/relationships">
  <dimension ref="A1:AW51"/>
  <sheetViews>
    <sheetView workbookViewId="0">
      <selection activeCell="C16" sqref="C16:C21"/>
    </sheetView>
  </sheetViews>
  <sheetFormatPr defaultRowHeight="15.75"/>
  <cols>
    <col min="1" max="1" width="6" customWidth="1"/>
    <col min="2" max="2" width="10.28515625" customWidth="1"/>
    <col min="3" max="3" width="25.28515625" customWidth="1"/>
    <col min="4" max="4" width="3.42578125" customWidth="1"/>
    <col min="5" max="5" width="3.85546875" customWidth="1"/>
    <col min="6" max="6" width="5.28515625" customWidth="1"/>
    <col min="7" max="7" width="2" customWidth="1"/>
    <col min="8" max="8" width="2.5703125" customWidth="1"/>
    <col min="9" max="9" width="3.42578125" customWidth="1"/>
    <col min="10" max="10" width="1.140625" customWidth="1"/>
    <col min="11" max="11" width="2" customWidth="1"/>
    <col min="12" max="12" width="0.7109375" customWidth="1"/>
    <col min="13" max="13" width="2.42578125" customWidth="1"/>
    <col min="14" max="14" width="2.85546875" customWidth="1"/>
    <col min="15" max="15" width="2.28515625" customWidth="1"/>
    <col min="16" max="16" width="1" customWidth="1"/>
    <col min="17" max="17" width="2.42578125" customWidth="1"/>
    <col min="18" max="18" width="3.28515625" customWidth="1"/>
    <col min="19" max="19" width="3.7109375" customWidth="1"/>
    <col min="20" max="20" width="2.5703125" customWidth="1"/>
    <col min="21" max="21" width="2.28515625" customWidth="1"/>
    <col min="22" max="22" width="3.28515625" customWidth="1"/>
    <col min="23" max="23" width="4.140625" customWidth="1"/>
    <col min="24" max="24" width="3.28515625" customWidth="1"/>
    <col min="25" max="25" width="3.7109375" customWidth="1"/>
    <col min="26" max="26" width="2.5703125" customWidth="1"/>
    <col min="27" max="27" width="4.5703125" customWidth="1"/>
    <col min="28" max="30" width="3.28515625" customWidth="1"/>
    <col min="31" max="31" width="4.140625" customWidth="1"/>
    <col min="32" max="32" width="3.28515625" customWidth="1"/>
    <col min="33" max="33" width="4.140625" customWidth="1"/>
    <col min="34" max="34" width="3.28515625" customWidth="1"/>
    <col min="35" max="35" width="8.5703125" customWidth="1"/>
    <col min="36" max="37" width="3.28515625" customWidth="1"/>
    <col min="38" max="38" width="9.140625" style="6"/>
    <col min="40" max="40" width="23.7109375" customWidth="1"/>
  </cols>
  <sheetData>
    <row r="1" spans="1:49">
      <c r="AN1" s="364"/>
    </row>
    <row r="2" spans="1:49" s="6" customFormat="1" ht="21" customHeight="1">
      <c r="A2" s="66"/>
      <c r="B2" s="9" t="str">
        <f ca="1">'Исходник '!B3</f>
        <v>ООО ИК «ТМ-Электро»</v>
      </c>
      <c r="C2" s="9"/>
      <c r="D2" s="9"/>
      <c r="E2"/>
      <c r="F2"/>
      <c r="G2"/>
      <c r="H2"/>
      <c r="I2"/>
      <c r="J2"/>
      <c r="K2"/>
      <c r="L2"/>
      <c r="M2"/>
      <c r="N2"/>
      <c r="O2"/>
      <c r="P2"/>
      <c r="Q2" s="9" t="s">
        <v>966</v>
      </c>
      <c r="R2" s="9"/>
      <c r="S2" s="9"/>
      <c r="T2"/>
      <c r="U2" s="664">
        <f ca="1">'Исходник '!B19</f>
        <v>0</v>
      </c>
      <c r="V2" s="665"/>
      <c r="W2" s="665"/>
      <c r="X2" s="665"/>
      <c r="Y2" s="665"/>
      <c r="Z2" s="665"/>
      <c r="AA2" s="665"/>
      <c r="AB2" s="665"/>
      <c r="AC2" s="665"/>
      <c r="AD2" s="665"/>
      <c r="AE2" s="665"/>
      <c r="AF2" s="665"/>
      <c r="AG2" s="665"/>
      <c r="AH2" s="665"/>
      <c r="AI2" s="665"/>
      <c r="AJ2"/>
      <c r="AK2"/>
      <c r="AN2" s="363"/>
      <c r="AO2"/>
      <c r="AP2"/>
    </row>
    <row r="3" spans="1:49" s="56" customFormat="1" ht="17.25" customHeight="1">
      <c r="A3" s="62"/>
      <c r="B3" s="666" t="s">
        <v>169</v>
      </c>
      <c r="C3" s="613"/>
      <c r="D3" s="613"/>
      <c r="E3" s="33"/>
      <c r="F3" s="33"/>
      <c r="G3" s="52"/>
      <c r="H3" s="52"/>
      <c r="I3" s="52"/>
      <c r="J3" s="52"/>
      <c r="K3" s="52"/>
      <c r="L3" s="52"/>
      <c r="M3" s="52"/>
      <c r="N3" s="52"/>
      <c r="O3" s="52"/>
      <c r="P3" s="52"/>
      <c r="Q3" s="60" t="s">
        <v>968</v>
      </c>
      <c r="R3" s="10"/>
      <c r="S3" s="10"/>
      <c r="T3"/>
      <c r="U3"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V3" s="562"/>
      <c r="W3" s="562"/>
      <c r="X3" s="562"/>
      <c r="Y3" s="562"/>
      <c r="Z3" s="562"/>
      <c r="AA3" s="562"/>
      <c r="AB3" s="562"/>
      <c r="AC3" s="562"/>
      <c r="AD3" s="562"/>
      <c r="AE3" s="562"/>
      <c r="AF3" s="562"/>
      <c r="AG3" s="562"/>
      <c r="AH3" s="562"/>
      <c r="AI3" s="562"/>
      <c r="AJ3" s="52"/>
      <c r="AK3" s="52"/>
      <c r="AN3" s="362"/>
      <c r="AO3"/>
      <c r="AP3"/>
    </row>
    <row r="4" spans="1:49" s="6" customFormat="1" ht="19.5" customHeight="1">
      <c r="A4" s="66"/>
      <c r="B4" s="56" t="str">
        <f ca="1">CONCATENATE('Исходник '!A5," ",'Исходник '!B5)</f>
        <v>Свидетельство о регистрации № 7915</v>
      </c>
      <c r="E4" s="66"/>
      <c r="F4" s="3"/>
      <c r="G4"/>
      <c r="H4"/>
      <c r="I4"/>
      <c r="J4"/>
      <c r="K4"/>
      <c r="L4"/>
      <c r="M4"/>
      <c r="N4"/>
      <c r="O4"/>
      <c r="P4"/>
      <c r="Q4" s="60" t="s">
        <v>971</v>
      </c>
      <c r="R4" s="10"/>
      <c r="S4"/>
      <c r="T4" s="182"/>
      <c r="U4" s="561">
        <f ca="1">'Исходник '!B21</f>
        <v>0</v>
      </c>
      <c r="V4" s="561"/>
      <c r="W4" s="561"/>
      <c r="X4" s="561"/>
      <c r="Y4" s="561"/>
      <c r="Z4" s="561"/>
      <c r="AA4" s="561"/>
      <c r="AB4" s="561"/>
      <c r="AC4" s="561"/>
      <c r="AD4" s="561"/>
      <c r="AE4" s="561"/>
      <c r="AF4" s="561"/>
      <c r="AG4" s="561"/>
      <c r="AH4" s="561"/>
      <c r="AI4" s="561"/>
      <c r="AJ4"/>
      <c r="AK4"/>
      <c r="AN4" s="351"/>
      <c r="AO4"/>
      <c r="AP4"/>
    </row>
    <row r="5" spans="1:49" s="6" customFormat="1" ht="18" customHeight="1">
      <c r="A5" s="66"/>
      <c r="B5" s="6" t="str">
        <f ca="1">CONCATENATE('Исходник '!A7," ",'Исходник '!B7)</f>
        <v xml:space="preserve">Действительно до «25» ноября 2022 г. </v>
      </c>
      <c r="E5" s="5"/>
      <c r="F5" s="5"/>
      <c r="G5"/>
      <c r="H5"/>
      <c r="I5"/>
      <c r="J5"/>
      <c r="K5"/>
      <c r="L5"/>
      <c r="M5"/>
      <c r="N5"/>
      <c r="O5"/>
      <c r="P5"/>
      <c r="Q5" s="9" t="s">
        <v>1107</v>
      </c>
      <c r="R5"/>
      <c r="S5" s="10"/>
      <c r="T5"/>
      <c r="U5" s="5"/>
      <c r="V5" s="5"/>
      <c r="W5" s="5"/>
      <c r="X5" s="5"/>
      <c r="Y5"/>
      <c r="Z5" s="667" t="str">
        <f ca="1">'Исходник '!B34</f>
        <v>30 июня 2020г.</v>
      </c>
      <c r="AA5" s="447"/>
      <c r="AB5" s="447"/>
      <c r="AC5" s="447"/>
      <c r="AD5" s="447"/>
      <c r="AE5" s="447"/>
      <c r="AF5" s="447"/>
      <c r="AG5" s="447"/>
      <c r="AH5" s="447"/>
      <c r="AI5" s="447"/>
      <c r="AJ5"/>
      <c r="AK5"/>
      <c r="AN5" s="351"/>
      <c r="AO5"/>
      <c r="AP5"/>
    </row>
    <row r="6" spans="1:49" s="6" customFormat="1" ht="18" customHeight="1">
      <c r="A6" s="668" t="str">
        <f ca="1">CONCATENATE('Исходник '!A16," ",'Исходник '!D14)</f>
        <v>Протокол  №503-3</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c r="AK6"/>
      <c r="AN6" s="351"/>
      <c r="AO6" s="351"/>
      <c r="AP6" s="351"/>
    </row>
    <row r="7" spans="1:49" s="6" customFormat="1" ht="18" customHeight="1">
      <c r="A7" s="511" t="s">
        <v>913</v>
      </c>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c r="AK7"/>
      <c r="AN7" s="351"/>
      <c r="AO7" s="351"/>
      <c r="AP7"/>
    </row>
    <row r="8" spans="1:49" s="6" customFormat="1" ht="18" customHeight="1">
      <c r="A8" s="668" t="s">
        <v>995</v>
      </c>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c r="AK8"/>
    </row>
    <row r="9" spans="1:49" ht="18" customHeight="1">
      <c r="A9" s="7"/>
      <c r="B9" s="84"/>
      <c r="C9" s="248" t="str">
        <f ca="1">'Исходник '!A36</f>
        <v>Температура воздуха:</v>
      </c>
      <c r="D9" s="68">
        <f ca="1">'Исходник '!B36</f>
        <v>23</v>
      </c>
      <c r="E9" s="7" t="s">
        <v>171</v>
      </c>
      <c r="F9" s="660" t="str">
        <f ca="1">'Исходник '!A37</f>
        <v>Влажность воздуха:</v>
      </c>
      <c r="G9" s="660"/>
      <c r="H9" s="660"/>
      <c r="I9" s="660"/>
      <c r="J9" s="660"/>
      <c r="K9" s="660"/>
      <c r="L9" s="660"/>
      <c r="M9" s="660"/>
      <c r="N9" s="7">
        <f ca="1">'Исходник '!B37</f>
        <v>58</v>
      </c>
      <c r="O9" s="7" t="str">
        <f ca="1">'Исходник '!C37</f>
        <v>%.</v>
      </c>
      <c r="P9" s="660" t="str">
        <f ca="1">'Исходник '!A38</f>
        <v>Атмосферное давление:</v>
      </c>
      <c r="Q9" s="660"/>
      <c r="R9" s="660"/>
      <c r="S9" s="660"/>
      <c r="T9" s="660"/>
      <c r="U9" s="660"/>
      <c r="V9" s="783"/>
      <c r="W9" s="783"/>
      <c r="X9" s="783"/>
      <c r="Y9" s="7">
        <f ca="1">'Исходник '!B38</f>
        <v>741</v>
      </c>
      <c r="Z9" s="7"/>
      <c r="AA9" s="7" t="str">
        <f ca="1">'Исходник '!C38</f>
        <v xml:space="preserve"> мм.рт.ст.</v>
      </c>
      <c r="AB9" s="7"/>
      <c r="AC9" s="7"/>
      <c r="AK9" s="6"/>
      <c r="AL9" s="360"/>
      <c r="AM9" s="360"/>
      <c r="AN9" s="360"/>
      <c r="AO9" s="360"/>
      <c r="AP9" s="360"/>
      <c r="AQ9" s="360"/>
      <c r="AR9" s="360"/>
      <c r="AS9" s="360"/>
      <c r="AT9" s="360"/>
      <c r="AU9" s="360"/>
      <c r="AV9" s="360"/>
      <c r="AW9" s="360"/>
    </row>
    <row r="10" spans="1:49" s="6" customFormat="1" ht="18" customHeight="1">
      <c r="A10" s="668" t="s">
        <v>173</v>
      </c>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c r="AK10"/>
      <c r="AL10" s="360"/>
      <c r="AM10" s="360"/>
      <c r="AN10" s="360"/>
      <c r="AO10" s="360"/>
      <c r="AP10" s="360"/>
      <c r="AQ10" s="360"/>
      <c r="AR10" s="360"/>
      <c r="AS10" s="360"/>
      <c r="AT10" s="360"/>
      <c r="AU10" s="360"/>
      <c r="AV10" s="360"/>
      <c r="AW10" s="360"/>
    </row>
    <row r="11" spans="1:49" s="6" customFormat="1" ht="18" customHeight="1">
      <c r="A11" s="516" t="str">
        <f ca="1">'Исходник '!B23</f>
        <v>приёмо-сдаточные</v>
      </c>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c r="AK11"/>
      <c r="AL11" s="360"/>
      <c r="AM11" s="360"/>
      <c r="AN11" s="360"/>
      <c r="AO11" s="360"/>
      <c r="AP11" s="360"/>
      <c r="AQ11" s="360"/>
      <c r="AR11" s="360"/>
      <c r="AS11" s="360"/>
      <c r="AT11" s="360"/>
      <c r="AU11" s="360"/>
      <c r="AV11" s="360"/>
      <c r="AW11" s="360"/>
    </row>
    <row r="12" spans="1:49" s="219" customFormat="1" ht="18" customHeight="1">
      <c r="A12" s="615" t="s">
        <v>1305</v>
      </c>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260"/>
      <c r="AK12" s="260"/>
      <c r="AL12" s="360"/>
      <c r="AM12" s="360"/>
      <c r="AN12" s="360"/>
      <c r="AO12" s="360"/>
      <c r="AP12" s="360"/>
      <c r="AQ12" s="360"/>
      <c r="AR12" s="360"/>
      <c r="AS12" s="360"/>
      <c r="AT12" s="360"/>
      <c r="AU12" s="360"/>
      <c r="AV12" s="360"/>
      <c r="AW12" s="360"/>
    </row>
    <row r="13" spans="1:49" s="6" customFormat="1" ht="18" customHeight="1">
      <c r="A13" s="668" t="s">
        <v>174</v>
      </c>
      <c r="B13" s="668"/>
      <c r="C13" s="668"/>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c r="AK13"/>
      <c r="AL13" s="360"/>
      <c r="AM13" s="360"/>
      <c r="AN13" s="360"/>
      <c r="AO13" s="360"/>
      <c r="AP13" s="360"/>
      <c r="AQ13" s="360"/>
      <c r="AR13" s="360"/>
      <c r="AS13" s="360"/>
      <c r="AT13" s="360"/>
      <c r="AU13" s="360"/>
      <c r="AV13" s="360"/>
      <c r="AW13" s="360"/>
    </row>
    <row r="14" spans="1:49" s="6" customFormat="1" ht="18" customHeight="1">
      <c r="A14" s="956" t="s">
        <v>914</v>
      </c>
      <c r="B14" s="956"/>
      <c r="C14" s="956"/>
      <c r="D14" s="956"/>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c r="AK14"/>
      <c r="AL14" s="361"/>
      <c r="AM14" s="361"/>
      <c r="AN14" s="361"/>
      <c r="AO14" s="361"/>
      <c r="AP14" s="361"/>
      <c r="AQ14" s="361"/>
      <c r="AR14" s="361"/>
      <c r="AS14" s="361"/>
      <c r="AT14" s="361"/>
      <c r="AU14" s="361"/>
      <c r="AV14" s="361"/>
      <c r="AW14" s="361"/>
    </row>
    <row r="15" spans="1:49" ht="18" customHeight="1">
      <c r="A15" s="510" t="s">
        <v>1307</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L15" s="360"/>
      <c r="AM15" s="360"/>
      <c r="AN15" s="360"/>
      <c r="AO15" s="360"/>
      <c r="AP15" s="360"/>
      <c r="AQ15" s="360"/>
      <c r="AR15" s="360"/>
      <c r="AS15" s="360"/>
      <c r="AT15" s="360"/>
      <c r="AU15" s="360"/>
      <c r="AV15" s="360"/>
      <c r="AW15" s="360"/>
    </row>
    <row r="16" spans="1:49" ht="36" customHeight="1">
      <c r="A16" s="553" t="s">
        <v>1017</v>
      </c>
      <c r="B16" s="948" t="s">
        <v>915</v>
      </c>
      <c r="C16" s="697" t="s">
        <v>916</v>
      </c>
      <c r="D16" s="669" t="s">
        <v>917</v>
      </c>
      <c r="E16" s="491"/>
      <c r="F16" s="669" t="s">
        <v>0</v>
      </c>
      <c r="G16" s="636"/>
      <c r="H16" s="636"/>
      <c r="I16" s="669" t="s">
        <v>1</v>
      </c>
      <c r="J16" s="636"/>
      <c r="K16" s="636"/>
      <c r="L16" s="636"/>
      <c r="M16" s="636"/>
      <c r="N16" s="636"/>
      <c r="O16" s="636"/>
      <c r="P16" s="636"/>
      <c r="Q16" s="491"/>
      <c r="R16" s="946" t="s">
        <v>2</v>
      </c>
      <c r="S16" s="935"/>
      <c r="T16" s="935"/>
      <c r="U16" s="935"/>
      <c r="V16" s="935"/>
      <c r="W16" s="935"/>
      <c r="X16" s="935"/>
      <c r="Y16" s="935"/>
      <c r="Z16" s="935"/>
      <c r="AA16" s="937" t="s">
        <v>3</v>
      </c>
      <c r="AB16" s="938"/>
      <c r="AC16" s="939"/>
      <c r="AD16" s="669" t="s">
        <v>4</v>
      </c>
      <c r="AE16" s="636"/>
      <c r="AF16" s="636"/>
      <c r="AG16" s="636"/>
      <c r="AH16" s="636"/>
      <c r="AI16" s="491"/>
      <c r="AL16" s="350"/>
      <c r="AM16" s="350"/>
      <c r="AN16" s="359" t="s">
        <v>5</v>
      </c>
      <c r="AO16" s="350"/>
      <c r="AP16" s="957" t="s">
        <v>6</v>
      </c>
      <c r="AQ16" s="958"/>
      <c r="AR16" s="358"/>
      <c r="AS16" s="358"/>
      <c r="AT16" s="358"/>
      <c r="AU16" s="350"/>
      <c r="AV16" s="350"/>
      <c r="AW16" s="350"/>
    </row>
    <row r="17" spans="1:49" ht="15.75" customHeight="1">
      <c r="A17" s="553"/>
      <c r="B17" s="949"/>
      <c r="C17" s="950"/>
      <c r="D17" s="637"/>
      <c r="E17" s="638"/>
      <c r="F17" s="637"/>
      <c r="G17" s="564"/>
      <c r="H17" s="564"/>
      <c r="I17" s="637"/>
      <c r="J17" s="564"/>
      <c r="K17" s="564"/>
      <c r="L17" s="564"/>
      <c r="M17" s="564"/>
      <c r="N17" s="564"/>
      <c r="O17" s="564"/>
      <c r="P17" s="564"/>
      <c r="Q17" s="638"/>
      <c r="R17" s="947"/>
      <c r="S17" s="935"/>
      <c r="T17" s="935"/>
      <c r="U17" s="935"/>
      <c r="V17" s="935"/>
      <c r="W17" s="935"/>
      <c r="X17" s="935"/>
      <c r="Y17" s="935"/>
      <c r="Z17" s="935"/>
      <c r="AA17" s="940"/>
      <c r="AB17" s="941"/>
      <c r="AC17" s="942"/>
      <c r="AD17" s="637"/>
      <c r="AE17" s="564"/>
      <c r="AF17" s="564"/>
      <c r="AG17" s="564"/>
      <c r="AH17" s="564"/>
      <c r="AI17" s="638"/>
      <c r="AL17" s="350"/>
      <c r="AM17" s="350"/>
      <c r="AN17" s="355" t="s">
        <v>7</v>
      </c>
      <c r="AO17" s="350"/>
      <c r="AP17" s="943" t="s">
        <v>8</v>
      </c>
      <c r="AQ17" s="944"/>
      <c r="AR17" s="358"/>
      <c r="AS17" s="358"/>
      <c r="AT17" s="358"/>
      <c r="AU17" s="350"/>
      <c r="AV17" s="350"/>
      <c r="AW17" s="350"/>
    </row>
    <row r="18" spans="1:49" ht="15.75" customHeight="1">
      <c r="A18" s="553"/>
      <c r="B18" s="949"/>
      <c r="C18" s="950"/>
      <c r="D18" s="637"/>
      <c r="E18" s="638"/>
      <c r="F18" s="637"/>
      <c r="G18" s="564"/>
      <c r="H18" s="564"/>
      <c r="I18" s="488"/>
      <c r="J18" s="639"/>
      <c r="K18" s="639"/>
      <c r="L18" s="639"/>
      <c r="M18" s="639"/>
      <c r="N18" s="639"/>
      <c r="O18" s="639"/>
      <c r="P18" s="639"/>
      <c r="Q18" s="489"/>
      <c r="R18" s="947"/>
      <c r="S18" s="935"/>
      <c r="T18" s="935"/>
      <c r="U18" s="935"/>
      <c r="V18" s="935"/>
      <c r="W18" s="935"/>
      <c r="X18" s="935"/>
      <c r="Y18" s="935"/>
      <c r="Z18" s="935"/>
      <c r="AA18" s="940"/>
      <c r="AB18" s="941"/>
      <c r="AC18" s="942"/>
      <c r="AD18" s="637"/>
      <c r="AE18" s="564"/>
      <c r="AF18" s="564"/>
      <c r="AG18" s="564"/>
      <c r="AH18" s="564"/>
      <c r="AI18" s="638"/>
      <c r="AL18" s="350"/>
      <c r="AM18" s="350"/>
      <c r="AN18" s="355" t="s">
        <v>9</v>
      </c>
      <c r="AO18" s="350"/>
      <c r="AP18" s="945"/>
      <c r="AQ18" s="945"/>
      <c r="AR18" s="350"/>
      <c r="AS18" s="350"/>
      <c r="AT18" s="350"/>
      <c r="AU18" s="350"/>
      <c r="AV18" s="350"/>
      <c r="AW18" s="350"/>
    </row>
    <row r="19" spans="1:49" ht="15.75" customHeight="1">
      <c r="A19" s="553"/>
      <c r="B19" s="949"/>
      <c r="C19" s="950"/>
      <c r="D19" s="637"/>
      <c r="E19" s="638"/>
      <c r="F19" s="637"/>
      <c r="G19" s="564"/>
      <c r="H19" s="564"/>
      <c r="I19" s="951" t="s">
        <v>10</v>
      </c>
      <c r="J19" s="791"/>
      <c r="K19" s="791"/>
      <c r="L19" s="791"/>
      <c r="M19" s="952"/>
      <c r="N19" s="951" t="s">
        <v>11</v>
      </c>
      <c r="O19" s="791"/>
      <c r="P19" s="791"/>
      <c r="Q19" s="952"/>
      <c r="R19" s="947" t="s">
        <v>12</v>
      </c>
      <c r="S19" s="935"/>
      <c r="T19" s="935"/>
      <c r="U19" s="935" t="s">
        <v>13</v>
      </c>
      <c r="V19" s="935"/>
      <c r="W19" s="935"/>
      <c r="X19" s="935" t="s">
        <v>14</v>
      </c>
      <c r="Y19" s="935"/>
      <c r="Z19" s="935"/>
      <c r="AA19" s="940"/>
      <c r="AB19" s="941"/>
      <c r="AC19" s="942"/>
      <c r="AD19" s="637"/>
      <c r="AE19" s="564"/>
      <c r="AF19" s="564"/>
      <c r="AG19" s="564"/>
      <c r="AH19" s="564"/>
      <c r="AI19" s="638"/>
      <c r="AL19" s="350"/>
      <c r="AM19" s="350"/>
      <c r="AN19" s="355" t="s">
        <v>15</v>
      </c>
      <c r="AP19" s="945"/>
      <c r="AQ19" s="945"/>
      <c r="AR19" s="350"/>
      <c r="AS19" s="350"/>
      <c r="AT19" s="350"/>
      <c r="AU19" s="350"/>
      <c r="AV19" s="350"/>
      <c r="AW19" s="350"/>
    </row>
    <row r="20" spans="1:49" ht="15.75" customHeight="1">
      <c r="A20" s="553"/>
      <c r="B20" s="949"/>
      <c r="C20" s="950"/>
      <c r="D20" s="637"/>
      <c r="E20" s="638"/>
      <c r="F20" s="637"/>
      <c r="G20" s="564"/>
      <c r="H20" s="564"/>
      <c r="I20" s="953"/>
      <c r="J20" s="793"/>
      <c r="K20" s="793"/>
      <c r="L20" s="793"/>
      <c r="M20" s="954"/>
      <c r="N20" s="953"/>
      <c r="O20" s="793"/>
      <c r="P20" s="793"/>
      <c r="Q20" s="954"/>
      <c r="R20" s="947"/>
      <c r="S20" s="935"/>
      <c r="T20" s="935"/>
      <c r="U20" s="935"/>
      <c r="V20" s="935"/>
      <c r="W20" s="935"/>
      <c r="X20" s="935"/>
      <c r="Y20" s="935"/>
      <c r="Z20" s="935"/>
      <c r="AA20" s="940"/>
      <c r="AB20" s="941"/>
      <c r="AC20" s="942"/>
      <c r="AD20" s="637"/>
      <c r="AE20" s="564"/>
      <c r="AF20" s="564"/>
      <c r="AG20" s="564"/>
      <c r="AH20" s="564"/>
      <c r="AI20" s="638"/>
      <c r="AL20" s="353"/>
      <c r="AM20" s="353"/>
      <c r="AN20" s="355" t="s">
        <v>16</v>
      </c>
      <c r="AO20" s="353"/>
      <c r="AP20" s="945"/>
      <c r="AQ20" s="945"/>
      <c r="AR20" s="353"/>
      <c r="AS20" s="353"/>
      <c r="AT20" s="353"/>
      <c r="AU20" s="353"/>
      <c r="AV20" s="357"/>
      <c r="AW20" s="353"/>
    </row>
    <row r="21" spans="1:49" ht="54.75" customHeight="1">
      <c r="A21" s="669"/>
      <c r="B21" s="949"/>
      <c r="C21" s="950"/>
      <c r="D21" s="637"/>
      <c r="E21" s="638"/>
      <c r="F21" s="637"/>
      <c r="G21" s="564"/>
      <c r="H21" s="564"/>
      <c r="I21" s="953"/>
      <c r="J21" s="793"/>
      <c r="K21" s="793"/>
      <c r="L21" s="793"/>
      <c r="M21" s="954"/>
      <c r="N21" s="953"/>
      <c r="O21" s="793"/>
      <c r="P21" s="793"/>
      <c r="Q21" s="954"/>
      <c r="R21" s="939"/>
      <c r="S21" s="936"/>
      <c r="T21" s="936"/>
      <c r="U21" s="936"/>
      <c r="V21" s="936"/>
      <c r="W21" s="936"/>
      <c r="X21" s="936"/>
      <c r="Y21" s="936"/>
      <c r="Z21" s="936"/>
      <c r="AA21" s="940"/>
      <c r="AB21" s="941"/>
      <c r="AC21" s="942"/>
      <c r="AD21" s="488"/>
      <c r="AE21" s="639"/>
      <c r="AF21" s="639"/>
      <c r="AG21" s="639"/>
      <c r="AH21" s="639"/>
      <c r="AI21" s="489"/>
      <c r="AL21" s="353"/>
      <c r="AM21" s="353"/>
      <c r="AN21" s="356" t="s">
        <v>17</v>
      </c>
      <c r="AO21" s="356">
        <v>18.8</v>
      </c>
      <c r="AP21" s="945"/>
      <c r="AQ21" s="945"/>
      <c r="AR21" s="353"/>
      <c r="AS21" s="353"/>
      <c r="AT21" s="353"/>
      <c r="AU21" s="353"/>
      <c r="AV21" s="353"/>
      <c r="AW21" s="353"/>
    </row>
    <row r="22" spans="1:49" s="82" customFormat="1" ht="20.100000000000001" customHeight="1">
      <c r="A22" s="150">
        <v>1</v>
      </c>
      <c r="B22" s="150">
        <v>2</v>
      </c>
      <c r="C22" s="150">
        <v>3</v>
      </c>
      <c r="D22" s="675">
        <v>4</v>
      </c>
      <c r="E22" s="789"/>
      <c r="F22" s="959">
        <v>5</v>
      </c>
      <c r="G22" s="959"/>
      <c r="H22" s="959"/>
      <c r="I22" s="959">
        <v>6</v>
      </c>
      <c r="J22" s="789"/>
      <c r="K22" s="789"/>
      <c r="L22" s="789"/>
      <c r="M22" s="789"/>
      <c r="N22" s="675">
        <v>7</v>
      </c>
      <c r="O22" s="675"/>
      <c r="P22" s="675"/>
      <c r="Q22" s="675"/>
      <c r="R22" s="675">
        <v>8</v>
      </c>
      <c r="S22" s="675"/>
      <c r="T22" s="675"/>
      <c r="U22" s="675">
        <v>9</v>
      </c>
      <c r="V22" s="675"/>
      <c r="W22" s="675"/>
      <c r="X22" s="675">
        <v>10</v>
      </c>
      <c r="Y22" s="675"/>
      <c r="Z22" s="675"/>
      <c r="AA22" s="675">
        <v>11</v>
      </c>
      <c r="AB22" s="675"/>
      <c r="AC22" s="675"/>
      <c r="AD22" s="707">
        <v>13</v>
      </c>
      <c r="AE22" s="955"/>
      <c r="AF22" s="955"/>
      <c r="AG22" s="882"/>
      <c r="AH22" s="955"/>
      <c r="AI22" s="708"/>
      <c r="AL22" s="353"/>
      <c r="AM22" s="353"/>
      <c r="AN22" s="355" t="s">
        <v>18</v>
      </c>
      <c r="AO22" s="353"/>
      <c r="AP22" s="945"/>
      <c r="AQ22" s="945"/>
      <c r="AR22" s="353"/>
      <c r="AS22" s="353"/>
      <c r="AT22" s="353"/>
      <c r="AU22" s="353"/>
      <c r="AV22" s="353"/>
      <c r="AW22" s="353"/>
    </row>
    <row r="23" spans="1:49" s="317" customFormat="1" ht="20.25" customHeight="1">
      <c r="A23" s="346">
        <v>1</v>
      </c>
      <c r="B23" s="346" t="s">
        <v>19</v>
      </c>
      <c r="C23" s="346" t="s">
        <v>20</v>
      </c>
      <c r="D23" s="633" t="s">
        <v>1064</v>
      </c>
      <c r="E23" s="800"/>
      <c r="F23" s="633">
        <v>95</v>
      </c>
      <c r="G23" s="960"/>
      <c r="H23" s="800"/>
      <c r="I23" s="961">
        <f>100*1000/F23</f>
        <v>1052.6315789473683</v>
      </c>
      <c r="J23" s="962"/>
      <c r="K23" s="962"/>
      <c r="L23" s="962"/>
      <c r="M23" s="963"/>
      <c r="N23" s="964">
        <f>F23*2*18.8/1000</f>
        <v>3.5720000000000001</v>
      </c>
      <c r="O23" s="965"/>
      <c r="P23" s="965"/>
      <c r="Q23" s="966"/>
      <c r="R23" s="633"/>
      <c r="S23" s="960"/>
      <c r="T23" s="800"/>
      <c r="U23" s="633"/>
      <c r="V23" s="960"/>
      <c r="W23" s="800"/>
      <c r="X23" s="633"/>
      <c r="Y23" s="960"/>
      <c r="Z23" s="800"/>
      <c r="AA23" s="633"/>
      <c r="AB23" s="960"/>
      <c r="AC23" s="800"/>
      <c r="AD23" s="633" t="s">
        <v>21</v>
      </c>
      <c r="AE23" s="746"/>
      <c r="AF23" s="746"/>
      <c r="AG23" s="746"/>
      <c r="AH23" s="746"/>
      <c r="AI23" s="468"/>
      <c r="AL23" s="354"/>
      <c r="AM23" s="354"/>
      <c r="AN23" s="355" t="s">
        <v>22</v>
      </c>
      <c r="AO23" s="354"/>
      <c r="AP23" s="354"/>
      <c r="AQ23" s="354"/>
      <c r="AR23" s="354"/>
      <c r="AS23" s="354"/>
      <c r="AT23" s="354"/>
      <c r="AU23" s="354"/>
      <c r="AV23" s="354"/>
      <c r="AW23" s="354"/>
    </row>
    <row r="24" spans="1:49" s="317" customFormat="1" ht="20.25" customHeight="1">
      <c r="A24" s="346">
        <v>2</v>
      </c>
      <c r="B24" s="346" t="s">
        <v>23</v>
      </c>
      <c r="C24" s="346" t="s">
        <v>20</v>
      </c>
      <c r="D24" s="633" t="s">
        <v>1064</v>
      </c>
      <c r="E24" s="800"/>
      <c r="F24" s="633">
        <v>90</v>
      </c>
      <c r="G24" s="960"/>
      <c r="H24" s="800"/>
      <c r="I24" s="961">
        <f>100*1000/F24</f>
        <v>1111.1111111111111</v>
      </c>
      <c r="J24" s="962"/>
      <c r="K24" s="962"/>
      <c r="L24" s="962"/>
      <c r="M24" s="963"/>
      <c r="N24" s="964">
        <f>F24*2*18.8/1000</f>
        <v>3.3839999999999999</v>
      </c>
      <c r="O24" s="965"/>
      <c r="P24" s="965"/>
      <c r="Q24" s="966"/>
      <c r="R24" s="633"/>
      <c r="S24" s="960"/>
      <c r="T24" s="800"/>
      <c r="U24" s="633"/>
      <c r="V24" s="960"/>
      <c r="W24" s="800"/>
      <c r="X24" s="633"/>
      <c r="Y24" s="960"/>
      <c r="Z24" s="800"/>
      <c r="AA24" s="633"/>
      <c r="AB24" s="960"/>
      <c r="AC24" s="800"/>
      <c r="AD24" s="633" t="s">
        <v>21</v>
      </c>
      <c r="AE24" s="746"/>
      <c r="AF24" s="746"/>
      <c r="AG24" s="746"/>
      <c r="AH24" s="746"/>
      <c r="AI24" s="468"/>
      <c r="AL24" s="354"/>
      <c r="AM24" s="354"/>
      <c r="AN24" s="355" t="s">
        <v>22</v>
      </c>
      <c r="AO24" s="354"/>
      <c r="AP24" s="354"/>
      <c r="AQ24" s="354"/>
      <c r="AR24" s="354"/>
      <c r="AS24" s="354"/>
      <c r="AT24" s="354"/>
      <c r="AU24" s="354"/>
      <c r="AV24" s="354"/>
      <c r="AW24" s="354"/>
    </row>
    <row r="25" spans="1:49" s="317" customFormat="1" ht="20.25" customHeight="1">
      <c r="A25" s="346">
        <v>3</v>
      </c>
      <c r="B25" s="346" t="s">
        <v>24</v>
      </c>
      <c r="C25" s="346" t="s">
        <v>20</v>
      </c>
      <c r="D25" s="633" t="s">
        <v>1064</v>
      </c>
      <c r="E25" s="800"/>
      <c r="F25" s="633">
        <v>3</v>
      </c>
      <c r="G25" s="960"/>
      <c r="H25" s="800"/>
      <c r="I25" s="961">
        <f>100*1000/F25</f>
        <v>33333.333333333336</v>
      </c>
      <c r="J25" s="962"/>
      <c r="K25" s="962"/>
      <c r="L25" s="962"/>
      <c r="M25" s="963"/>
      <c r="N25" s="964">
        <f>F25*2*18.8/1000</f>
        <v>0.11280000000000001</v>
      </c>
      <c r="O25" s="965"/>
      <c r="P25" s="965"/>
      <c r="Q25" s="966"/>
      <c r="R25" s="633"/>
      <c r="S25" s="960"/>
      <c r="T25" s="800"/>
      <c r="U25" s="633"/>
      <c r="V25" s="960"/>
      <c r="W25" s="800"/>
      <c r="X25" s="633"/>
      <c r="Y25" s="960"/>
      <c r="Z25" s="800"/>
      <c r="AA25" s="633"/>
      <c r="AB25" s="960"/>
      <c r="AC25" s="800"/>
      <c r="AD25" s="633" t="s">
        <v>21</v>
      </c>
      <c r="AE25" s="746"/>
      <c r="AF25" s="746"/>
      <c r="AG25" s="746"/>
      <c r="AH25" s="746"/>
      <c r="AI25" s="468"/>
      <c r="AL25" s="354"/>
      <c r="AM25" s="354"/>
      <c r="AN25" s="355" t="s">
        <v>22</v>
      </c>
      <c r="AO25" s="354"/>
      <c r="AP25" s="354"/>
      <c r="AQ25" s="354"/>
      <c r="AR25" s="354"/>
      <c r="AS25" s="354"/>
      <c r="AT25" s="354"/>
      <c r="AU25" s="354"/>
      <c r="AV25" s="354"/>
      <c r="AW25" s="354"/>
    </row>
    <row r="26" spans="1:49" s="317" customFormat="1" ht="20.25" customHeight="1">
      <c r="A26" s="967">
        <v>4</v>
      </c>
      <c r="B26" s="967" t="s">
        <v>24</v>
      </c>
      <c r="C26" s="967" t="s">
        <v>25</v>
      </c>
      <c r="D26" s="633">
        <v>1</v>
      </c>
      <c r="E26" s="800"/>
      <c r="F26" s="633">
        <v>35</v>
      </c>
      <c r="G26" s="960"/>
      <c r="H26" s="800"/>
      <c r="I26" s="961">
        <f>100*1000/F26</f>
        <v>2857.1428571428573</v>
      </c>
      <c r="J26" s="962"/>
      <c r="K26" s="962"/>
      <c r="L26" s="962"/>
      <c r="M26" s="963"/>
      <c r="N26" s="964">
        <f>F26*2*18.8/1000</f>
        <v>1.3160000000000001</v>
      </c>
      <c r="O26" s="965"/>
      <c r="P26" s="965"/>
      <c r="Q26" s="966"/>
      <c r="R26" s="633"/>
      <c r="S26" s="960"/>
      <c r="T26" s="800"/>
      <c r="U26" s="633"/>
      <c r="V26" s="960"/>
      <c r="W26" s="800"/>
      <c r="X26" s="633"/>
      <c r="Y26" s="960"/>
      <c r="Z26" s="800"/>
      <c r="AA26" s="633"/>
      <c r="AB26" s="960"/>
      <c r="AC26" s="800"/>
      <c r="AD26" s="633" t="s">
        <v>21</v>
      </c>
      <c r="AE26" s="746"/>
      <c r="AF26" s="746"/>
      <c r="AG26" s="746"/>
      <c r="AH26" s="746"/>
      <c r="AI26" s="468"/>
      <c r="AL26" s="354"/>
      <c r="AM26" s="354"/>
      <c r="AN26" s="355"/>
      <c r="AO26" s="354"/>
      <c r="AP26" s="354"/>
      <c r="AQ26" s="354"/>
      <c r="AR26" s="354"/>
      <c r="AS26" s="354"/>
      <c r="AT26" s="354"/>
      <c r="AU26" s="354"/>
      <c r="AV26" s="354"/>
      <c r="AW26" s="354"/>
    </row>
    <row r="27" spans="1:49" s="317" customFormat="1" ht="20.25" customHeight="1">
      <c r="A27" s="487"/>
      <c r="B27" s="968"/>
      <c r="C27" s="487"/>
      <c r="D27" s="633">
        <v>2</v>
      </c>
      <c r="E27" s="800"/>
      <c r="F27" s="633">
        <v>35</v>
      </c>
      <c r="G27" s="960"/>
      <c r="H27" s="800"/>
      <c r="I27" s="961">
        <f>100*1000/F27</f>
        <v>2857.1428571428573</v>
      </c>
      <c r="J27" s="962"/>
      <c r="K27" s="962"/>
      <c r="L27" s="962"/>
      <c r="M27" s="963"/>
      <c r="N27" s="964">
        <f>F27*2*18.8/1000</f>
        <v>1.3160000000000001</v>
      </c>
      <c r="O27" s="965"/>
      <c r="P27" s="965"/>
      <c r="Q27" s="966"/>
      <c r="R27" s="633"/>
      <c r="S27" s="960"/>
      <c r="T27" s="800"/>
      <c r="U27" s="633"/>
      <c r="V27" s="960"/>
      <c r="W27" s="800"/>
      <c r="X27" s="633"/>
      <c r="Y27" s="960"/>
      <c r="Z27" s="800"/>
      <c r="AA27" s="633"/>
      <c r="AB27" s="960"/>
      <c r="AC27" s="800"/>
      <c r="AD27" s="633" t="s">
        <v>21</v>
      </c>
      <c r="AE27" s="746"/>
      <c r="AF27" s="746"/>
      <c r="AG27" s="746"/>
      <c r="AH27" s="746"/>
      <c r="AI27" s="468"/>
      <c r="AL27" s="354"/>
      <c r="AM27" s="354"/>
      <c r="AN27" s="355"/>
      <c r="AO27" s="354"/>
      <c r="AP27" s="354"/>
      <c r="AQ27" s="354"/>
      <c r="AR27" s="354"/>
      <c r="AS27" s="354"/>
      <c r="AT27" s="354"/>
      <c r="AU27" s="354"/>
      <c r="AV27" s="354"/>
      <c r="AW27" s="354"/>
    </row>
    <row r="28" spans="1:49" s="317" customFormat="1" ht="20.25" customHeight="1">
      <c r="A28" s="346"/>
      <c r="B28" s="346"/>
      <c r="C28" s="346"/>
      <c r="D28" s="633"/>
      <c r="E28" s="800"/>
      <c r="F28" s="633"/>
      <c r="G28" s="960"/>
      <c r="H28" s="800"/>
      <c r="I28" s="633"/>
      <c r="J28" s="960"/>
      <c r="K28" s="960"/>
      <c r="L28" s="960"/>
      <c r="M28" s="800"/>
      <c r="N28" s="633"/>
      <c r="O28" s="960"/>
      <c r="P28" s="960"/>
      <c r="Q28" s="800"/>
      <c r="R28" s="633"/>
      <c r="S28" s="960"/>
      <c r="T28" s="800"/>
      <c r="U28" s="633"/>
      <c r="V28" s="960"/>
      <c r="W28" s="800"/>
      <c r="X28" s="633"/>
      <c r="Y28" s="960"/>
      <c r="Z28" s="800"/>
      <c r="AA28" s="633"/>
      <c r="AB28" s="960"/>
      <c r="AC28" s="800"/>
      <c r="AD28" s="633"/>
      <c r="AE28" s="960"/>
      <c r="AF28" s="960"/>
      <c r="AG28" s="746"/>
      <c r="AH28" s="746"/>
      <c r="AI28" s="468"/>
      <c r="AL28" s="354"/>
      <c r="AM28" s="354"/>
      <c r="AN28" s="354"/>
      <c r="AO28" s="354"/>
      <c r="AP28" s="354"/>
      <c r="AQ28" s="354"/>
      <c r="AR28" s="354"/>
      <c r="AS28" s="354"/>
      <c r="AT28" s="354"/>
      <c r="AU28" s="354"/>
      <c r="AV28" s="354"/>
      <c r="AW28" s="354"/>
    </row>
    <row r="29" spans="1:49" ht="21.75" customHeight="1">
      <c r="A29" s="651" t="s">
        <v>158</v>
      </c>
      <c r="B29" s="651"/>
      <c r="C29" s="651"/>
      <c r="D29" s="651"/>
      <c r="E29" s="651"/>
      <c r="F29" s="651"/>
      <c r="G29" s="651"/>
      <c r="H29" s="651"/>
      <c r="I29" s="651"/>
      <c r="J29" s="651"/>
      <c r="K29" s="651"/>
      <c r="L29" s="651"/>
      <c r="M29" s="651"/>
      <c r="N29" s="651"/>
      <c r="O29" s="651"/>
      <c r="P29" s="651"/>
      <c r="Q29" s="651"/>
      <c r="R29" s="651"/>
      <c r="S29" s="651"/>
      <c r="T29" s="651"/>
      <c r="U29" s="651"/>
      <c r="V29" s="651"/>
      <c r="AL29" s="353"/>
      <c r="AM29" s="353"/>
      <c r="AN29" s="353"/>
      <c r="AO29" s="353"/>
      <c r="AP29" s="353"/>
      <c r="AQ29" s="353"/>
      <c r="AR29" s="353"/>
      <c r="AS29" s="353"/>
      <c r="AT29" s="353"/>
      <c r="AU29" s="353"/>
      <c r="AV29" s="353"/>
      <c r="AW29" s="353"/>
    </row>
    <row r="30" spans="1:49" ht="27" customHeight="1">
      <c r="A30" s="464" t="s">
        <v>1017</v>
      </c>
      <c r="B30" s="457" t="s">
        <v>1018</v>
      </c>
      <c r="C30" s="458"/>
      <c r="D30" s="457" t="s">
        <v>197</v>
      </c>
      <c r="E30" s="681"/>
      <c r="F30" s="681"/>
      <c r="G30" s="458"/>
      <c r="H30" s="461" t="s">
        <v>1021</v>
      </c>
      <c r="I30" s="463"/>
      <c r="J30" s="463"/>
      <c r="K30" s="463"/>
      <c r="L30" s="463"/>
      <c r="M30" s="463"/>
      <c r="N30" s="463"/>
      <c r="O30" s="462"/>
      <c r="P30" s="461" t="s">
        <v>1022</v>
      </c>
      <c r="Q30" s="463"/>
      <c r="R30" s="463"/>
      <c r="S30" s="463"/>
      <c r="T30" s="463"/>
      <c r="U30" s="463"/>
      <c r="V30" s="463"/>
      <c r="W30" s="462"/>
      <c r="X30" s="457" t="s">
        <v>1023</v>
      </c>
      <c r="Y30" s="681"/>
      <c r="Z30" s="681"/>
      <c r="AA30" s="681"/>
      <c r="AB30" s="458"/>
      <c r="AC30" s="683" t="s">
        <v>198</v>
      </c>
      <c r="AD30" s="683"/>
      <c r="AE30" s="683"/>
      <c r="AF30" s="683"/>
      <c r="AG30" s="683"/>
      <c r="AH30" s="683"/>
      <c r="AI30" s="683"/>
      <c r="AL30" s="353"/>
      <c r="AM30" s="353"/>
      <c r="AN30" s="353"/>
      <c r="AO30" s="353"/>
      <c r="AP30" s="353"/>
      <c r="AQ30" s="353"/>
      <c r="AR30" s="353"/>
      <c r="AS30" s="353"/>
      <c r="AT30" s="353"/>
      <c r="AU30" s="353"/>
      <c r="AV30" s="353"/>
      <c r="AW30" s="353"/>
    </row>
    <row r="31" spans="1:49" ht="30" customHeight="1">
      <c r="A31" s="465"/>
      <c r="B31" s="459"/>
      <c r="C31" s="460"/>
      <c r="D31" s="459"/>
      <c r="E31" s="682"/>
      <c r="F31" s="682"/>
      <c r="G31" s="460"/>
      <c r="H31" s="461" t="s">
        <v>1025</v>
      </c>
      <c r="I31" s="463"/>
      <c r="J31" s="463"/>
      <c r="K31" s="462"/>
      <c r="L31" s="461" t="s">
        <v>1026</v>
      </c>
      <c r="M31" s="463"/>
      <c r="N31" s="463"/>
      <c r="O31" s="462"/>
      <c r="P31" s="461" t="s">
        <v>1027</v>
      </c>
      <c r="Q31" s="463"/>
      <c r="R31" s="463"/>
      <c r="S31" s="462"/>
      <c r="T31" s="461" t="s">
        <v>1028</v>
      </c>
      <c r="U31" s="463"/>
      <c r="V31" s="463"/>
      <c r="W31" s="462"/>
      <c r="X31" s="459"/>
      <c r="Y31" s="682"/>
      <c r="Z31" s="682"/>
      <c r="AA31" s="682"/>
      <c r="AB31" s="460"/>
      <c r="AC31" s="683"/>
      <c r="AD31" s="683"/>
      <c r="AE31" s="683"/>
      <c r="AF31" s="683"/>
      <c r="AG31" s="683"/>
      <c r="AH31" s="683"/>
      <c r="AI31" s="683"/>
      <c r="AL31" s="353"/>
      <c r="AM31" s="353"/>
      <c r="AN31" s="353"/>
      <c r="AO31" s="353"/>
      <c r="AP31" s="353"/>
      <c r="AQ31" s="353"/>
      <c r="AR31" s="353"/>
      <c r="AS31" s="353"/>
      <c r="AT31" s="353"/>
      <c r="AU31" s="353"/>
      <c r="AV31" s="353"/>
      <c r="AW31" s="353"/>
    </row>
    <row r="32" spans="1:49" ht="39.950000000000003" customHeight="1">
      <c r="A32" s="53">
        <v>1</v>
      </c>
      <c r="B32" s="461" t="str">
        <f ca="1">'Исходник '!B56</f>
        <v>MPI-520</v>
      </c>
      <c r="C32" s="462"/>
      <c r="D32" s="461">
        <f ca="1">'Исходник '!C56</f>
        <v>723895</v>
      </c>
      <c r="E32" s="463"/>
      <c r="F32" s="463"/>
      <c r="G32" s="462"/>
      <c r="H32" s="461" t="str">
        <f ca="1">'Исходник '!F57</f>
        <v>0…3 ГОм (1 кОм)</v>
      </c>
      <c r="I32" s="463"/>
      <c r="J32" s="463"/>
      <c r="K32" s="462"/>
      <c r="L32" s="461" t="str">
        <f ca="1">'Исходник '!H57</f>
        <v>± (3% Riso+8 е.м.р.)</v>
      </c>
      <c r="M32" s="463"/>
      <c r="N32" s="463"/>
      <c r="O32" s="462"/>
      <c r="P32" s="492">
        <f ca="1">'Исходник '!J56</f>
        <v>43885</v>
      </c>
      <c r="Q32" s="684"/>
      <c r="R32" s="684"/>
      <c r="S32" s="493"/>
      <c r="T32" s="492">
        <f ca="1">'Исходник '!L56</f>
        <v>44251</v>
      </c>
      <c r="U32" s="684"/>
      <c r="V32" s="684"/>
      <c r="W32" s="493"/>
      <c r="X32" s="461" t="str">
        <f ca="1">'Исходник '!N56</f>
        <v>№80</v>
      </c>
      <c r="Y32" s="463"/>
      <c r="Z32" s="463"/>
      <c r="AA32" s="463"/>
      <c r="AB32" s="462"/>
      <c r="AC32" s="683" t="str">
        <f ca="1">'Исходник '!P56</f>
        <v>ООО НПК "АВИАПРИБОР"</v>
      </c>
      <c r="AD32" s="683"/>
      <c r="AE32" s="683"/>
      <c r="AF32" s="683"/>
      <c r="AG32" s="683"/>
      <c r="AH32" s="683"/>
      <c r="AI32" s="683"/>
      <c r="AJ32" s="134"/>
      <c r="AL32"/>
    </row>
    <row r="33" spans="1:49" ht="39.950000000000003" customHeight="1">
      <c r="A33" s="53">
        <v>2</v>
      </c>
      <c r="B33" s="461" t="str">
        <f ca="1">'Исходник '!B61</f>
        <v>ИВТМ-7</v>
      </c>
      <c r="C33" s="462"/>
      <c r="D33" s="461">
        <f ca="1">'Исходник '!C61</f>
        <v>20084</v>
      </c>
      <c r="E33" s="463"/>
      <c r="F33" s="463"/>
      <c r="G33" s="462"/>
      <c r="H33" s="461" t="str">
        <f ca="1">'Исходник '!F61</f>
        <v>0-99 %
-20 +60 0С</v>
      </c>
      <c r="I33" s="463"/>
      <c r="J33" s="463"/>
      <c r="K33" s="462"/>
      <c r="L33" s="461" t="str">
        <f ca="1">'Исходник '!H61</f>
        <v>± 2%
± 0,2 0С</v>
      </c>
      <c r="M33" s="463"/>
      <c r="N33" s="463"/>
      <c r="O33" s="462"/>
      <c r="P33" s="492">
        <f ca="1">'Исходник '!J61</f>
        <v>43885</v>
      </c>
      <c r="Q33" s="684"/>
      <c r="R33" s="684"/>
      <c r="S33" s="493"/>
      <c r="T33" s="492">
        <f ca="1">'Исходник '!L61</f>
        <v>44251</v>
      </c>
      <c r="U33" s="684"/>
      <c r="V33" s="684"/>
      <c r="W33" s="493"/>
      <c r="X33" s="461" t="str">
        <f ca="1">'Исходник '!N61</f>
        <v>№78</v>
      </c>
      <c r="Y33" s="463"/>
      <c r="Z33" s="463"/>
      <c r="AA33" s="463"/>
      <c r="AB33" s="462"/>
      <c r="AC33" s="683" t="str">
        <f ca="1">'Исходник '!P61</f>
        <v>ООО НПК "АВИАПРИБОР"</v>
      </c>
      <c r="AD33" s="683"/>
      <c r="AE33" s="683"/>
      <c r="AF33" s="683"/>
      <c r="AG33" s="683"/>
      <c r="AH33" s="683"/>
      <c r="AI33" s="683"/>
      <c r="AJ33" s="134"/>
      <c r="AL33"/>
    </row>
    <row r="34" spans="1:49" ht="39.950000000000003" customHeight="1">
      <c r="A34" s="53">
        <v>3</v>
      </c>
      <c r="B34" s="461" t="str">
        <f ca="1">'Исходник '!B62</f>
        <v>Барометр М 67</v>
      </c>
      <c r="C34" s="462"/>
      <c r="D34" s="461">
        <f ca="1">'Исходник '!C62</f>
        <v>74</v>
      </c>
      <c r="E34" s="463"/>
      <c r="F34" s="463"/>
      <c r="G34" s="462"/>
      <c r="H34" s="461" t="str">
        <f ca="1">'Исходник '!F62</f>
        <v>610-790
 мм.рт.ст</v>
      </c>
      <c r="I34" s="463"/>
      <c r="J34" s="463"/>
      <c r="K34" s="462"/>
      <c r="L34" s="754" t="str">
        <f ca="1">'Исходник '!H62</f>
        <v>± 0,8 мм.рт.ст.</v>
      </c>
      <c r="M34" s="463"/>
      <c r="N34" s="463"/>
      <c r="O34" s="462"/>
      <c r="P34" s="492">
        <f ca="1">'Исходник '!J62</f>
        <v>43885</v>
      </c>
      <c r="Q34" s="684"/>
      <c r="R34" s="684"/>
      <c r="S34" s="493"/>
      <c r="T34" s="492">
        <f ca="1">'Исходник '!L62</f>
        <v>44251</v>
      </c>
      <c r="U34" s="684"/>
      <c r="V34" s="684"/>
      <c r="W34" s="493"/>
      <c r="X34" s="461" t="str">
        <f ca="1">'Исходник '!N62</f>
        <v>№77</v>
      </c>
      <c r="Y34" s="463"/>
      <c r="Z34" s="463"/>
      <c r="AA34" s="463"/>
      <c r="AB34" s="462"/>
      <c r="AC34" s="683" t="str">
        <f ca="1">'Исходник '!P62</f>
        <v>ООО НПК "АВИАПРИБОР"</v>
      </c>
      <c r="AD34" s="683"/>
      <c r="AE34" s="683"/>
      <c r="AF34" s="683"/>
      <c r="AG34" s="683"/>
      <c r="AH34" s="683"/>
      <c r="AI34" s="683"/>
      <c r="AJ34" s="134"/>
      <c r="AL34"/>
    </row>
    <row r="35" spans="1:49" ht="18.75" customHeight="1">
      <c r="A35" s="60" t="s">
        <v>199</v>
      </c>
      <c r="B35" s="134"/>
      <c r="C35" s="685"/>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L35" s="353"/>
      <c r="AM35" s="353"/>
      <c r="AN35" s="353"/>
      <c r="AO35" s="353"/>
      <c r="AP35" s="353"/>
      <c r="AQ35" s="353"/>
      <c r="AR35" s="353"/>
      <c r="AS35" s="353"/>
      <c r="AT35" s="353"/>
      <c r="AU35" s="353"/>
      <c r="AV35" s="353"/>
      <c r="AW35" s="353"/>
    </row>
    <row r="36" spans="1:49" ht="18" customHeight="1">
      <c r="A36" s="75" t="s">
        <v>1292</v>
      </c>
      <c r="B36" s="75"/>
      <c r="C36" s="969" t="s">
        <v>26</v>
      </c>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L36" s="353"/>
      <c r="AM36" s="353"/>
      <c r="AN36" s="353"/>
      <c r="AO36" s="353"/>
      <c r="AP36" s="353"/>
      <c r="AQ36" s="353"/>
      <c r="AR36" s="353"/>
      <c r="AS36" s="353"/>
      <c r="AT36" s="353"/>
      <c r="AU36" s="353"/>
      <c r="AV36" s="353"/>
      <c r="AW36" s="353"/>
    </row>
    <row r="37" spans="1:49" ht="32.25" customHeight="1">
      <c r="A37" s="688" t="s">
        <v>27</v>
      </c>
      <c r="B37" s="688"/>
      <c r="C37" s="688"/>
      <c r="D37" s="642" t="s">
        <v>1251</v>
      </c>
      <c r="E37" s="642"/>
      <c r="F37" s="642"/>
      <c r="G37" s="642"/>
      <c r="H37" s="642"/>
      <c r="I37" s="642"/>
      <c r="J37" s="642"/>
      <c r="N37" s="642"/>
      <c r="O37" s="642"/>
      <c r="P37" s="642"/>
      <c r="Q37" s="642"/>
      <c r="R37" s="642"/>
      <c r="S37" s="642"/>
      <c r="T37" s="642"/>
      <c r="X37" s="642" t="str">
        <f>'[1]Исходник '!B11</f>
        <v>Евдокимов А.О.</v>
      </c>
      <c r="Y37" s="642"/>
      <c r="Z37" s="642"/>
      <c r="AA37" s="642"/>
      <c r="AB37" s="642"/>
      <c r="AC37" s="642"/>
      <c r="AD37" s="642"/>
      <c r="AE37" s="642"/>
      <c r="AF37" s="642"/>
      <c r="AL37" s="353"/>
      <c r="AM37" s="353"/>
      <c r="AN37" s="353"/>
      <c r="AO37" s="353"/>
      <c r="AP37" s="353"/>
      <c r="AQ37" s="353"/>
      <c r="AR37" s="353"/>
      <c r="AS37" s="353"/>
      <c r="AT37" s="353"/>
      <c r="AU37" s="353"/>
      <c r="AV37" s="353"/>
      <c r="AW37" s="353"/>
    </row>
    <row r="38" spans="1:49" ht="18" customHeight="1">
      <c r="A38" s="55"/>
      <c r="B38" s="55"/>
      <c r="C38" s="55"/>
      <c r="D38" s="616" t="s">
        <v>1253</v>
      </c>
      <c r="E38" s="616"/>
      <c r="F38" s="616"/>
      <c r="G38" s="616"/>
      <c r="H38" s="616"/>
      <c r="I38" s="616"/>
      <c r="J38" s="616"/>
      <c r="K38" s="55"/>
      <c r="L38" s="55"/>
      <c r="M38" s="55"/>
      <c r="N38" s="616" t="s">
        <v>1130</v>
      </c>
      <c r="O38" s="616"/>
      <c r="P38" s="616"/>
      <c r="Q38" s="616"/>
      <c r="R38" s="616"/>
      <c r="S38" s="616"/>
      <c r="T38" s="616"/>
      <c r="U38" s="55"/>
      <c r="V38" s="55"/>
      <c r="X38" s="616" t="s">
        <v>1294</v>
      </c>
      <c r="Y38" s="616"/>
      <c r="Z38" s="616"/>
      <c r="AA38" s="616"/>
      <c r="AB38" s="616"/>
      <c r="AC38" s="616"/>
      <c r="AD38" s="616"/>
      <c r="AE38" s="616"/>
      <c r="AF38" s="616"/>
      <c r="AG38" s="55"/>
      <c r="AH38" s="55"/>
      <c r="AL38" s="353"/>
      <c r="AM38" s="353"/>
      <c r="AN38" s="353"/>
      <c r="AO38" s="353"/>
      <c r="AP38" s="353"/>
      <c r="AQ38" s="353"/>
      <c r="AR38" s="353"/>
      <c r="AS38" s="353"/>
      <c r="AT38" s="353"/>
      <c r="AU38" s="353"/>
      <c r="AV38" s="353"/>
      <c r="AW38" s="353"/>
    </row>
    <row r="39" spans="1:49" ht="18" customHeight="1">
      <c r="A39" s="20"/>
      <c r="B39" s="20"/>
      <c r="C39" s="20"/>
      <c r="D39" s="642" t="s">
        <v>1295</v>
      </c>
      <c r="E39" s="642"/>
      <c r="F39" s="642"/>
      <c r="G39" s="642"/>
      <c r="H39" s="642"/>
      <c r="I39" s="642"/>
      <c r="J39" s="642"/>
      <c r="K39" s="54"/>
      <c r="L39" s="54"/>
      <c r="M39" s="54"/>
      <c r="N39" s="642"/>
      <c r="O39" s="642"/>
      <c r="P39" s="642"/>
      <c r="Q39" s="642"/>
      <c r="R39" s="642"/>
      <c r="S39" s="642"/>
      <c r="T39" s="642"/>
      <c r="U39" s="54"/>
      <c r="V39" s="54"/>
      <c r="W39" s="84"/>
      <c r="X39" s="642" t="str">
        <f>'[1]Исходник '!B12</f>
        <v>Кокшаров С.В.</v>
      </c>
      <c r="Y39" s="642"/>
      <c r="Z39" s="642"/>
      <c r="AA39" s="642"/>
      <c r="AB39" s="642"/>
      <c r="AC39" s="642"/>
      <c r="AD39" s="642"/>
      <c r="AE39" s="642"/>
      <c r="AF39" s="642"/>
      <c r="AG39" s="54"/>
      <c r="AH39" s="54"/>
      <c r="AL39" s="353"/>
      <c r="AM39" s="353"/>
      <c r="AN39" s="353"/>
      <c r="AO39" s="353"/>
      <c r="AP39" s="353"/>
      <c r="AQ39" s="353"/>
      <c r="AR39" s="353"/>
      <c r="AS39" s="353"/>
      <c r="AT39" s="353"/>
      <c r="AU39" s="353"/>
      <c r="AV39" s="353"/>
      <c r="AW39" s="353"/>
    </row>
    <row r="40" spans="1:49" ht="18" customHeight="1">
      <c r="A40" s="21"/>
      <c r="B40" s="21"/>
      <c r="C40" s="21"/>
      <c r="D40" s="616" t="s">
        <v>1253</v>
      </c>
      <c r="E40" s="616"/>
      <c r="F40" s="616"/>
      <c r="G40" s="616"/>
      <c r="H40" s="616"/>
      <c r="I40" s="616"/>
      <c r="J40" s="616"/>
      <c r="K40" s="55"/>
      <c r="L40" s="55"/>
      <c r="M40" s="55"/>
      <c r="N40" s="616" t="s">
        <v>1130</v>
      </c>
      <c r="O40" s="616"/>
      <c r="P40" s="616"/>
      <c r="Q40" s="616"/>
      <c r="R40" s="616"/>
      <c r="S40" s="616"/>
      <c r="T40" s="616"/>
      <c r="U40" s="55"/>
      <c r="V40" s="55"/>
      <c r="W40" s="84"/>
      <c r="X40" s="616" t="s">
        <v>1294</v>
      </c>
      <c r="Y40" s="616"/>
      <c r="Z40" s="616"/>
      <c r="AA40" s="616"/>
      <c r="AB40" s="616"/>
      <c r="AC40" s="616"/>
      <c r="AD40" s="616"/>
      <c r="AE40" s="616"/>
      <c r="AF40" s="616"/>
      <c r="AG40" s="61"/>
      <c r="AH40" s="61"/>
      <c r="AL40"/>
      <c r="AQ40" s="351"/>
    </row>
    <row r="41" spans="1:49" ht="18" customHeight="1">
      <c r="A41" s="688" t="s">
        <v>1296</v>
      </c>
      <c r="B41" s="688"/>
      <c r="C41" s="688"/>
      <c r="D41" s="642" t="s">
        <v>1251</v>
      </c>
      <c r="E41" s="642"/>
      <c r="F41" s="642"/>
      <c r="G41" s="642"/>
      <c r="H41" s="642"/>
      <c r="I41" s="642"/>
      <c r="J41" s="642"/>
      <c r="K41" s="54"/>
      <c r="L41" s="54"/>
      <c r="M41" s="54"/>
      <c r="N41" s="642"/>
      <c r="O41" s="642"/>
      <c r="P41" s="642"/>
      <c r="Q41" s="642"/>
      <c r="R41" s="642"/>
      <c r="S41" s="642"/>
      <c r="T41" s="642"/>
      <c r="U41" s="54"/>
      <c r="V41" s="54"/>
      <c r="W41" s="84"/>
      <c r="X41" s="642" t="str">
        <f>'[1]Исходник '!B11</f>
        <v>Евдокимов А.О.</v>
      </c>
      <c r="Y41" s="642"/>
      <c r="Z41" s="642"/>
      <c r="AA41" s="642"/>
      <c r="AB41" s="642"/>
      <c r="AC41" s="642"/>
      <c r="AD41" s="642"/>
      <c r="AE41" s="642"/>
      <c r="AF41" s="642"/>
      <c r="AG41" s="54"/>
      <c r="AH41" s="54"/>
      <c r="AL41"/>
      <c r="AQ41" s="351"/>
    </row>
    <row r="42" spans="1:49" ht="18" customHeight="1">
      <c r="A42" s="55"/>
      <c r="B42" s="55"/>
      <c r="C42" s="55"/>
      <c r="D42" s="616" t="s">
        <v>1253</v>
      </c>
      <c r="E42" s="616"/>
      <c r="F42" s="616"/>
      <c r="G42" s="616"/>
      <c r="H42" s="616"/>
      <c r="I42" s="616"/>
      <c r="J42" s="616"/>
      <c r="K42" s="55"/>
      <c r="L42" s="55"/>
      <c r="M42" s="55"/>
      <c r="N42" s="616" t="s">
        <v>1130</v>
      </c>
      <c r="O42" s="616"/>
      <c r="P42" s="616"/>
      <c r="Q42" s="616"/>
      <c r="R42" s="616"/>
      <c r="S42" s="616"/>
      <c r="T42" s="616"/>
      <c r="U42" s="55"/>
      <c r="V42" s="55"/>
      <c r="X42" s="616" t="s">
        <v>1294</v>
      </c>
      <c r="Y42" s="616"/>
      <c r="Z42" s="616"/>
      <c r="AA42" s="616"/>
      <c r="AB42" s="616"/>
      <c r="AC42" s="616"/>
      <c r="AD42" s="616"/>
      <c r="AE42" s="616"/>
      <c r="AF42" s="616"/>
      <c r="AG42" s="55"/>
      <c r="AH42" s="55"/>
      <c r="AL42"/>
      <c r="AQ42" s="351"/>
    </row>
    <row r="43" spans="1:49" s="85" customFormat="1" ht="12.95" customHeight="1">
      <c r="A43" s="689" t="s">
        <v>1297</v>
      </c>
      <c r="B43" s="689"/>
      <c r="C43" s="689"/>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89"/>
      <c r="AL43" s="86"/>
      <c r="AQ43" s="352"/>
    </row>
    <row r="44" spans="1:49" s="24" customFormat="1" ht="12.95" customHeight="1">
      <c r="A44" s="689" t="s">
        <v>1298</v>
      </c>
      <c r="B44" s="689"/>
      <c r="C44" s="689"/>
      <c r="D44" s="689"/>
      <c r="E44" s="689"/>
      <c r="F44" s="689"/>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L44" s="34"/>
      <c r="AQ44" s="350"/>
    </row>
    <row r="45" spans="1:49" ht="15" customHeight="1">
      <c r="A45" s="54"/>
      <c r="B45" s="54"/>
      <c r="C45" s="54"/>
      <c r="D45" s="54"/>
      <c r="AQ45" s="350"/>
    </row>
    <row r="46" spans="1:49" ht="12.75" customHeight="1">
      <c r="A46" s="61"/>
      <c r="B46" s="61"/>
      <c r="C46" s="61"/>
      <c r="D46" s="61"/>
      <c r="AQ46" s="350"/>
    </row>
    <row r="47" spans="1:49" ht="15" customHeight="1">
      <c r="P47" s="54"/>
      <c r="Q47" s="54"/>
      <c r="R47" s="54"/>
      <c r="S47" s="54"/>
      <c r="T47" s="54"/>
      <c r="U47" s="54"/>
      <c r="V47" s="54"/>
      <c r="W47" s="84"/>
      <c r="Z47" s="54"/>
      <c r="AA47" s="54"/>
      <c r="AB47" s="54"/>
      <c r="AC47" s="54"/>
      <c r="AD47" s="54"/>
      <c r="AE47" s="54"/>
      <c r="AF47" s="54"/>
      <c r="AG47" s="54"/>
      <c r="AH47" s="54"/>
      <c r="AQ47" s="350"/>
    </row>
    <row r="48" spans="1:49" ht="12.75" customHeight="1">
      <c r="P48" s="55"/>
      <c r="Q48" s="55"/>
      <c r="R48" s="55"/>
      <c r="S48" s="55"/>
      <c r="T48" s="55"/>
      <c r="U48" s="55"/>
      <c r="V48" s="55"/>
      <c r="Z48" s="55"/>
      <c r="AA48" s="55"/>
      <c r="AB48" s="55"/>
      <c r="AC48" s="55"/>
      <c r="AD48" s="55"/>
      <c r="AE48" s="55"/>
      <c r="AF48" s="55"/>
      <c r="AG48" s="55"/>
      <c r="AH48" s="55"/>
      <c r="AQ48" s="350"/>
    </row>
    <row r="49" spans="16:43">
      <c r="P49" s="54"/>
      <c r="Q49" s="54"/>
      <c r="R49" s="54"/>
      <c r="S49" s="54"/>
      <c r="T49" s="54"/>
      <c r="U49" s="54"/>
      <c r="V49" s="54"/>
      <c r="Z49" s="54"/>
      <c r="AA49" s="54"/>
      <c r="AB49" s="54"/>
      <c r="AC49" s="54"/>
      <c r="AD49" s="54"/>
      <c r="AE49" s="54"/>
      <c r="AF49" s="54"/>
      <c r="AG49" s="54"/>
      <c r="AH49" s="54"/>
      <c r="AQ49" s="351"/>
    </row>
    <row r="50" spans="16:43">
      <c r="AQ50" s="351"/>
    </row>
    <row r="51" spans="16:43">
      <c r="AQ51" s="350"/>
    </row>
  </sheetData>
  <mergeCells count="163">
    <mergeCell ref="A43:AI43"/>
    <mergeCell ref="A44:AI44"/>
    <mergeCell ref="D40:J40"/>
    <mergeCell ref="N40:T40"/>
    <mergeCell ref="X40:AF40"/>
    <mergeCell ref="A41:C41"/>
    <mergeCell ref="D41:J41"/>
    <mergeCell ref="N41:T41"/>
    <mergeCell ref="X41:AF41"/>
    <mergeCell ref="D42:J42"/>
    <mergeCell ref="N42:T42"/>
    <mergeCell ref="X42:AF42"/>
    <mergeCell ref="C36:AI36"/>
    <mergeCell ref="A37:C37"/>
    <mergeCell ref="D37:J37"/>
    <mergeCell ref="N37:T37"/>
    <mergeCell ref="X37:AF37"/>
    <mergeCell ref="D38:J38"/>
    <mergeCell ref="N38:T38"/>
    <mergeCell ref="X38:AF38"/>
    <mergeCell ref="D39:J39"/>
    <mergeCell ref="N39:T39"/>
    <mergeCell ref="X39:AF39"/>
    <mergeCell ref="B34:C34"/>
    <mergeCell ref="D34:G34"/>
    <mergeCell ref="H34:K34"/>
    <mergeCell ref="L34:O34"/>
    <mergeCell ref="P34:S34"/>
    <mergeCell ref="T34:W34"/>
    <mergeCell ref="X34:AB34"/>
    <mergeCell ref="AC34:AI34"/>
    <mergeCell ref="C35:AI35"/>
    <mergeCell ref="B32:C32"/>
    <mergeCell ref="D32:G32"/>
    <mergeCell ref="H32:K32"/>
    <mergeCell ref="L32:O32"/>
    <mergeCell ref="P32:S32"/>
    <mergeCell ref="T32:W32"/>
    <mergeCell ref="X32:AB32"/>
    <mergeCell ref="AC32:AI32"/>
    <mergeCell ref="P33:S33"/>
    <mergeCell ref="T33:W33"/>
    <mergeCell ref="X33:AB33"/>
    <mergeCell ref="AC33:AI33"/>
    <mergeCell ref="B33:C33"/>
    <mergeCell ref="D33:G33"/>
    <mergeCell ref="H33:K33"/>
    <mergeCell ref="L33:O33"/>
    <mergeCell ref="A29:V29"/>
    <mergeCell ref="H30:O30"/>
    <mergeCell ref="P30:W30"/>
    <mergeCell ref="A30:A31"/>
    <mergeCell ref="B30:C31"/>
    <mergeCell ref="D30:G31"/>
    <mergeCell ref="X30:AB31"/>
    <mergeCell ref="AC30:AI31"/>
    <mergeCell ref="H31:K31"/>
    <mergeCell ref="L31:O31"/>
    <mergeCell ref="P31:S31"/>
    <mergeCell ref="T31:W31"/>
    <mergeCell ref="X27:Z27"/>
    <mergeCell ref="AA27:AC27"/>
    <mergeCell ref="AD27:AI27"/>
    <mergeCell ref="D28:E28"/>
    <mergeCell ref="F28:H28"/>
    <mergeCell ref="I28:M28"/>
    <mergeCell ref="N28:Q28"/>
    <mergeCell ref="R28:T28"/>
    <mergeCell ref="U28:W28"/>
    <mergeCell ref="X28:Z28"/>
    <mergeCell ref="AA28:AC28"/>
    <mergeCell ref="AD28:AI28"/>
    <mergeCell ref="A26:A27"/>
    <mergeCell ref="B26:B27"/>
    <mergeCell ref="C26:C27"/>
    <mergeCell ref="D27:E27"/>
    <mergeCell ref="F27:H27"/>
    <mergeCell ref="I27:M27"/>
    <mergeCell ref="N27:Q27"/>
    <mergeCell ref="R27:T27"/>
    <mergeCell ref="U27:W27"/>
    <mergeCell ref="D26:E26"/>
    <mergeCell ref="F26:H26"/>
    <mergeCell ref="I26:M26"/>
    <mergeCell ref="N26:Q26"/>
    <mergeCell ref="R26:T26"/>
    <mergeCell ref="U26:W26"/>
    <mergeCell ref="X26:Z26"/>
    <mergeCell ref="AA26:AC26"/>
    <mergeCell ref="AD26:AI26"/>
    <mergeCell ref="D25:E25"/>
    <mergeCell ref="F25:H25"/>
    <mergeCell ref="I25:M25"/>
    <mergeCell ref="N25:Q25"/>
    <mergeCell ref="R25:T25"/>
    <mergeCell ref="U25:W25"/>
    <mergeCell ref="X25:Z25"/>
    <mergeCell ref="AA25:AC25"/>
    <mergeCell ref="AD25:AI25"/>
    <mergeCell ref="D24:E24"/>
    <mergeCell ref="F24:H24"/>
    <mergeCell ref="I24:M24"/>
    <mergeCell ref="N24:Q24"/>
    <mergeCell ref="R24:T24"/>
    <mergeCell ref="U24:W24"/>
    <mergeCell ref="X24:Z24"/>
    <mergeCell ref="AA24:AC24"/>
    <mergeCell ref="AD24:AI24"/>
    <mergeCell ref="D23:E23"/>
    <mergeCell ref="F23:H23"/>
    <mergeCell ref="I23:M23"/>
    <mergeCell ref="N23:Q23"/>
    <mergeCell ref="R23:T23"/>
    <mergeCell ref="U23:W23"/>
    <mergeCell ref="X23:Z23"/>
    <mergeCell ref="AA23:AC23"/>
    <mergeCell ref="AD23:AI23"/>
    <mergeCell ref="AP20:AQ20"/>
    <mergeCell ref="AP21:AQ21"/>
    <mergeCell ref="D22:E22"/>
    <mergeCell ref="F22:H22"/>
    <mergeCell ref="I22:M22"/>
    <mergeCell ref="N22:Q22"/>
    <mergeCell ref="R22:T22"/>
    <mergeCell ref="U22:W22"/>
    <mergeCell ref="X22:Z22"/>
    <mergeCell ref="AA22:AC22"/>
    <mergeCell ref="AD22:AI22"/>
    <mergeCell ref="AP22:AQ22"/>
    <mergeCell ref="A10:AI10"/>
    <mergeCell ref="A11:AI11"/>
    <mergeCell ref="A12:AI12"/>
    <mergeCell ref="A13:AI13"/>
    <mergeCell ref="A14:AI14"/>
    <mergeCell ref="A15:AI15"/>
    <mergeCell ref="AP16:AQ16"/>
    <mergeCell ref="I16:Q18"/>
    <mergeCell ref="A16:A21"/>
    <mergeCell ref="B16:B21"/>
    <mergeCell ref="C16:C21"/>
    <mergeCell ref="D16:E21"/>
    <mergeCell ref="F16:H21"/>
    <mergeCell ref="I19:M21"/>
    <mergeCell ref="F9:M9"/>
    <mergeCell ref="AA16:AC21"/>
    <mergeCell ref="AD16:AI21"/>
    <mergeCell ref="AP17:AQ17"/>
    <mergeCell ref="AP18:AQ18"/>
    <mergeCell ref="AP19:AQ19"/>
    <mergeCell ref="R16:Z18"/>
    <mergeCell ref="N19:Q21"/>
    <mergeCell ref="R19:T21"/>
    <mergeCell ref="U19:W21"/>
    <mergeCell ref="P9:X9"/>
    <mergeCell ref="X19:Z21"/>
    <mergeCell ref="U2:AI2"/>
    <mergeCell ref="B3:D3"/>
    <mergeCell ref="U3:AI3"/>
    <mergeCell ref="U4:AI4"/>
    <mergeCell ref="Z5:AI5"/>
    <mergeCell ref="A6:AI6"/>
    <mergeCell ref="A7:AI7"/>
    <mergeCell ref="A8:AI8"/>
  </mergeCells>
  <phoneticPr fontId="0" type="noConversion"/>
  <dataValidations count="1">
    <dataValidation type="list" allowBlank="1" showInputMessage="1" showErrorMessage="1" sqref="AJ32:AJ34">
      <formula1>'Исходник '!$G$1:$G$5</formula1>
    </dataValidation>
  </dataValidations>
  <pageMargins left="0.39374999999999999" right="0.19652800000000001" top="0.59027799999999997" bottom="0.78749999999999998" header="0.51180599999999998" footer="0.19652800000000001"/>
  <pageSetup paperSize="9" fitToWidth="0" fitToHeight="3" orientation="landscape"/>
  <headerFooter>
    <oddFooter>&amp;C&amp;A стр.&amp;P из &amp;N</oddFooter>
  </headerFooter>
</worksheet>
</file>

<file path=xl/worksheets/sheet25.xml><?xml version="1.0" encoding="utf-8"?>
<worksheet xmlns="http://schemas.openxmlformats.org/spreadsheetml/2006/main" xmlns:r="http://schemas.openxmlformats.org/officeDocument/2006/relationships">
  <dimension ref="A1:AL31"/>
  <sheetViews>
    <sheetView workbookViewId="0">
      <selection activeCell="F8" sqref="F8:J8"/>
    </sheetView>
  </sheetViews>
  <sheetFormatPr defaultRowHeight="15.75"/>
  <cols>
    <col min="1" max="1" width="6" customWidth="1"/>
    <col min="2" max="2" width="12.5703125" customWidth="1"/>
    <col min="3" max="3" width="7.5703125" customWidth="1"/>
    <col min="4" max="4" width="7.42578125" customWidth="1"/>
    <col min="5" max="5" width="5.42578125" customWidth="1"/>
    <col min="6" max="6" width="5.28515625" customWidth="1"/>
    <col min="7" max="7" width="2" customWidth="1"/>
    <col min="8" max="8" width="3.85546875" customWidth="1"/>
    <col min="9" max="9" width="4.85546875" customWidth="1"/>
    <col min="10" max="10" width="2.85546875" customWidth="1"/>
    <col min="11" max="11" width="2" customWidth="1"/>
    <col min="12" max="12" width="2.7109375" customWidth="1"/>
    <col min="13" max="13" width="2.42578125" customWidth="1"/>
    <col min="14" max="14" width="2.85546875" customWidth="1"/>
    <col min="15" max="15" width="2.28515625" customWidth="1"/>
    <col min="16" max="16" width="3.28515625" customWidth="1"/>
    <col min="17" max="17" width="5.7109375" customWidth="1"/>
    <col min="18" max="18" width="3.28515625" customWidth="1"/>
    <col min="19" max="19" width="3.7109375" customWidth="1"/>
    <col min="20" max="20" width="4.7109375" customWidth="1"/>
    <col min="21" max="21" width="4.42578125" customWidth="1"/>
    <col min="22" max="22" width="3.28515625" customWidth="1"/>
    <col min="23" max="23" width="4.140625" customWidth="1"/>
    <col min="24" max="24" width="3.28515625" customWidth="1"/>
    <col min="25" max="25" width="4.7109375" customWidth="1"/>
    <col min="26" max="26" width="1.28515625" customWidth="1"/>
    <col min="27" max="27" width="4" customWidth="1"/>
    <col min="28" max="30" width="3.28515625" customWidth="1"/>
    <col min="31" max="31" width="4.140625" customWidth="1"/>
    <col min="32" max="32" width="3.28515625" customWidth="1"/>
    <col min="33" max="33" width="4.140625" customWidth="1"/>
    <col min="34" max="34" width="3.28515625" customWidth="1"/>
    <col min="35" max="35" width="3.42578125" customWidth="1"/>
    <col min="36" max="37" width="3.28515625" customWidth="1"/>
    <col min="38" max="38" width="9.140625" style="6"/>
  </cols>
  <sheetData>
    <row r="1" spans="1:37" ht="21" customHeight="1">
      <c r="A1" s="66"/>
      <c r="B1" s="9" t="str">
        <f ca="1">'Исходник '!B3</f>
        <v>ООО ИК «ТМ-Электро»</v>
      </c>
      <c r="C1" s="9"/>
      <c r="D1" s="9"/>
      <c r="Q1" s="9" t="s">
        <v>966</v>
      </c>
      <c r="R1" s="9"/>
      <c r="S1" s="9"/>
      <c r="U1" s="664">
        <f ca="1">'Исходник '!B19</f>
        <v>0</v>
      </c>
      <c r="V1" s="665"/>
      <c r="W1" s="665"/>
      <c r="X1" s="665"/>
      <c r="Y1" s="665"/>
      <c r="Z1" s="665"/>
      <c r="AA1" s="665"/>
      <c r="AB1" s="665"/>
      <c r="AC1" s="665"/>
      <c r="AD1" s="665"/>
      <c r="AE1" s="665"/>
      <c r="AF1" s="665"/>
      <c r="AG1" s="665"/>
      <c r="AH1" s="665"/>
      <c r="AI1" s="665"/>
    </row>
    <row r="2" spans="1:37" s="56" customFormat="1" ht="17.25" customHeight="1">
      <c r="A2" s="62"/>
      <c r="B2" s="666" t="s">
        <v>169</v>
      </c>
      <c r="C2" s="613"/>
      <c r="D2" s="613"/>
      <c r="E2" s="33"/>
      <c r="F2" s="33"/>
      <c r="G2" s="52"/>
      <c r="H2" s="52"/>
      <c r="I2" s="52"/>
      <c r="J2" s="52"/>
      <c r="K2" s="52"/>
      <c r="L2" s="52"/>
      <c r="M2" s="52"/>
      <c r="N2" s="52"/>
      <c r="O2" s="52"/>
      <c r="P2" s="52"/>
      <c r="Q2" s="60" t="s">
        <v>968</v>
      </c>
      <c r="R2" s="10"/>
      <c r="S2" s="10"/>
      <c r="T2"/>
      <c r="U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V2" s="562"/>
      <c r="W2" s="562"/>
      <c r="X2" s="562"/>
      <c r="Y2" s="562"/>
      <c r="Z2" s="562"/>
      <c r="AA2" s="562"/>
      <c r="AB2" s="562"/>
      <c r="AC2" s="562"/>
      <c r="AD2" s="562"/>
      <c r="AE2" s="562"/>
      <c r="AF2" s="562"/>
      <c r="AG2" s="562"/>
      <c r="AH2" s="562"/>
      <c r="AI2" s="562"/>
      <c r="AJ2" s="52"/>
      <c r="AK2" s="52"/>
    </row>
    <row r="3" spans="1:37" ht="19.5" customHeight="1">
      <c r="A3" s="66"/>
      <c r="B3" s="56" t="str">
        <f ca="1">CONCATENATE('Исходник '!A5," ",'Исходник '!B5)</f>
        <v>Свидетельство о регистрации № 7915</v>
      </c>
      <c r="C3" s="6"/>
      <c r="D3" s="6"/>
      <c r="E3" s="66"/>
      <c r="F3" s="3"/>
      <c r="Q3" s="60" t="s">
        <v>971</v>
      </c>
      <c r="R3" s="10"/>
      <c r="T3" s="182"/>
      <c r="U3" s="561">
        <f ca="1">'Исходник '!B21</f>
        <v>0</v>
      </c>
      <c r="V3" s="561"/>
      <c r="W3" s="561"/>
      <c r="X3" s="561"/>
      <c r="Y3" s="561"/>
      <c r="Z3" s="561"/>
      <c r="AA3" s="561"/>
      <c r="AB3" s="561"/>
      <c r="AC3" s="561"/>
      <c r="AD3" s="561"/>
      <c r="AE3" s="561"/>
      <c r="AF3" s="561"/>
      <c r="AG3" s="561"/>
      <c r="AH3" s="561"/>
      <c r="AI3" s="561"/>
    </row>
    <row r="4" spans="1:37" ht="18" customHeight="1">
      <c r="A4" s="66"/>
      <c r="B4" s="6" t="str">
        <f ca="1">CONCATENATE('Исходник '!A7," ",'Исходник '!B7)</f>
        <v xml:space="preserve">Действительно до «25» ноября 2022 г. </v>
      </c>
      <c r="C4" s="6"/>
      <c r="D4" s="6"/>
      <c r="E4" s="5"/>
      <c r="F4" s="5"/>
      <c r="Q4" s="9" t="s">
        <v>1107</v>
      </c>
      <c r="S4" s="10"/>
      <c r="U4" s="5"/>
      <c r="V4" s="5"/>
      <c r="W4" s="5"/>
      <c r="X4" s="5"/>
      <c r="Z4" s="667" t="str">
        <f ca="1">'Исходник '!B34</f>
        <v>30 июня 2020г.</v>
      </c>
      <c r="AA4" s="447"/>
      <c r="AB4" s="447"/>
      <c r="AC4" s="447"/>
      <c r="AD4" s="447"/>
      <c r="AE4" s="447"/>
      <c r="AF4" s="447"/>
      <c r="AG4" s="447"/>
      <c r="AH4" s="447"/>
      <c r="AI4" s="447"/>
    </row>
    <row r="5" spans="1:37" ht="18" customHeight="1">
      <c r="A5" s="668" t="str">
        <f ca="1">CONCATENATE('Исходник '!A16," ",'Исходник '!F18)</f>
        <v>Протокол  №503-14</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row>
    <row r="6" spans="1:37" ht="18" customHeight="1">
      <c r="A6" s="511" t="s">
        <v>28</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row>
    <row r="7" spans="1:37" ht="18"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row>
    <row r="8" spans="1:37" customFormat="1" ht="18" customHeight="1">
      <c r="A8" s="7"/>
      <c r="B8" s="660" t="str">
        <f ca="1">'Исходник '!A36</f>
        <v>Температура воздуха:</v>
      </c>
      <c r="C8" s="660"/>
      <c r="D8" s="68">
        <f ca="1">'Исходник '!B36</f>
        <v>23</v>
      </c>
      <c r="E8" s="7" t="s">
        <v>171</v>
      </c>
      <c r="F8" s="660" t="str">
        <f ca="1">'Исходник '!A37</f>
        <v>Влажность воздуха:</v>
      </c>
      <c r="G8" s="447"/>
      <c r="H8" s="447"/>
      <c r="I8" s="447"/>
      <c r="J8" s="447"/>
      <c r="K8" s="661">
        <f ca="1">'Исходник '!B37</f>
        <v>58</v>
      </c>
      <c r="L8" s="662"/>
      <c r="M8" s="662"/>
      <c r="N8" s="12" t="s">
        <v>172</v>
      </c>
      <c r="O8" s="12"/>
      <c r="P8" s="660" t="str">
        <f ca="1">'Исходник '!A38</f>
        <v>Атмосферное давление:</v>
      </c>
      <c r="Q8" s="663"/>
      <c r="R8" s="663"/>
      <c r="S8" s="663"/>
      <c r="T8" s="663"/>
      <c r="U8" s="663"/>
      <c r="V8" s="661">
        <f ca="1">'Исходник '!B38</f>
        <v>741</v>
      </c>
      <c r="W8" s="661"/>
      <c r="X8" s="7" t="s">
        <v>1002</v>
      </c>
      <c r="Y8" s="7"/>
      <c r="Z8" s="7"/>
      <c r="AK8" s="6"/>
    </row>
    <row r="9" spans="1:37" ht="18"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row>
    <row r="10" spans="1:37" ht="18" customHeight="1">
      <c r="A10" s="516" t="str">
        <f ca="1">'Исходник '!B23</f>
        <v>приёмо-сдаточные</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row>
    <row r="11" spans="1:37" s="219" customFormat="1" ht="18" customHeight="1">
      <c r="A11" s="615" t="s">
        <v>1305</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260"/>
      <c r="AK11" s="260"/>
    </row>
    <row r="12" spans="1:37" customFormat="1" ht="15" customHeight="1">
      <c r="A12" s="606" t="s">
        <v>29</v>
      </c>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K12" s="326"/>
    </row>
    <row r="13" spans="1:37" customFormat="1" ht="15" customHeight="1">
      <c r="A13" s="606"/>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K13" s="326"/>
    </row>
    <row r="14" spans="1:37" s="219" customFormat="1" ht="18" customHeight="1">
      <c r="A14" s="716" t="s">
        <v>1305</v>
      </c>
      <c r="B14" s="716"/>
      <c r="C14" s="716"/>
      <c r="D14" s="716"/>
      <c r="E14" s="716"/>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260"/>
      <c r="AK14" s="260"/>
    </row>
    <row r="15" spans="1:37" ht="27.95" customHeight="1">
      <c r="A15" s="543" t="s">
        <v>30</v>
      </c>
      <c r="B15" s="543" t="s">
        <v>31</v>
      </c>
      <c r="C15" s="529"/>
      <c r="D15" s="669" t="s">
        <v>32</v>
      </c>
      <c r="E15" s="636"/>
      <c r="F15" s="491"/>
      <c r="G15" s="669" t="s">
        <v>33</v>
      </c>
      <c r="H15" s="875"/>
      <c r="I15" s="875"/>
      <c r="J15" s="875"/>
      <c r="K15" s="875"/>
      <c r="L15" s="976"/>
      <c r="M15" s="970" t="s">
        <v>34</v>
      </c>
      <c r="N15" s="971"/>
      <c r="O15" s="971"/>
      <c r="P15" s="971"/>
      <c r="Q15" s="972"/>
      <c r="R15" s="543" t="s">
        <v>35</v>
      </c>
      <c r="S15" s="543"/>
      <c r="T15" s="543"/>
      <c r="U15" s="543"/>
      <c r="V15" s="543"/>
      <c r="W15" s="669" t="s">
        <v>36</v>
      </c>
      <c r="X15" s="670"/>
      <c r="Y15" s="670"/>
      <c r="Z15" s="671"/>
      <c r="AA15" s="669" t="s">
        <v>37</v>
      </c>
      <c r="AB15" s="670"/>
      <c r="AC15" s="670"/>
      <c r="AD15" s="671"/>
      <c r="AE15" s="543" t="s">
        <v>745</v>
      </c>
      <c r="AF15" s="543"/>
      <c r="AG15" s="543"/>
      <c r="AH15" s="543"/>
      <c r="AI15" s="543"/>
    </row>
    <row r="16" spans="1:37" ht="96.75" customHeight="1">
      <c r="A16" s="529"/>
      <c r="B16" s="529"/>
      <c r="C16" s="529"/>
      <c r="D16" s="488"/>
      <c r="E16" s="639"/>
      <c r="F16" s="489"/>
      <c r="G16" s="868"/>
      <c r="H16" s="662"/>
      <c r="I16" s="662"/>
      <c r="J16" s="662"/>
      <c r="K16" s="662"/>
      <c r="L16" s="869"/>
      <c r="M16" s="973"/>
      <c r="N16" s="974"/>
      <c r="O16" s="974"/>
      <c r="P16" s="974"/>
      <c r="Q16" s="975"/>
      <c r="R16" s="977" t="s">
        <v>38</v>
      </c>
      <c r="S16" s="978"/>
      <c r="T16" s="979"/>
      <c r="U16" s="980" t="s">
        <v>39</v>
      </c>
      <c r="V16" s="981"/>
      <c r="W16" s="570"/>
      <c r="X16" s="571"/>
      <c r="Y16" s="571"/>
      <c r="Z16" s="572"/>
      <c r="AA16" s="570"/>
      <c r="AB16" s="571"/>
      <c r="AC16" s="571"/>
      <c r="AD16" s="572"/>
      <c r="AE16" s="543"/>
      <c r="AF16" s="543"/>
      <c r="AG16" s="543"/>
      <c r="AH16" s="543"/>
      <c r="AI16" s="543"/>
    </row>
    <row r="17" spans="1:38" ht="15.75" customHeight="1">
      <c r="A17" s="367">
        <v>1</v>
      </c>
      <c r="B17" s="986">
        <v>2</v>
      </c>
      <c r="C17" s="987"/>
      <c r="D17" s="988">
        <v>3</v>
      </c>
      <c r="E17" s="989"/>
      <c r="F17" s="989"/>
      <c r="G17" s="986">
        <v>4</v>
      </c>
      <c r="H17" s="990"/>
      <c r="I17" s="990"/>
      <c r="J17" s="987"/>
      <c r="K17" s="987"/>
      <c r="L17" s="991"/>
      <c r="M17" s="988">
        <v>5</v>
      </c>
      <c r="N17" s="988"/>
      <c r="O17" s="988"/>
      <c r="P17" s="988"/>
      <c r="Q17" s="988"/>
      <c r="R17" s="988">
        <v>6</v>
      </c>
      <c r="S17" s="988"/>
      <c r="T17" s="988"/>
      <c r="U17" s="988">
        <v>7</v>
      </c>
      <c r="V17" s="988"/>
      <c r="W17" s="988">
        <v>8</v>
      </c>
      <c r="X17" s="988"/>
      <c r="Y17" s="988"/>
      <c r="Z17" s="988"/>
      <c r="AA17" s="988">
        <v>9</v>
      </c>
      <c r="AB17" s="988"/>
      <c r="AC17" s="988"/>
      <c r="AD17" s="988"/>
      <c r="AE17" s="988">
        <v>10</v>
      </c>
      <c r="AF17" s="988"/>
      <c r="AG17" s="988"/>
      <c r="AH17" s="988"/>
      <c r="AI17" s="988"/>
    </row>
    <row r="18" spans="1:38" ht="65.099999999999994" customHeight="1">
      <c r="A18" s="366">
        <v>1</v>
      </c>
      <c r="B18" s="543" t="s">
        <v>40</v>
      </c>
      <c r="C18" s="543"/>
      <c r="D18" s="543" t="s">
        <v>752</v>
      </c>
      <c r="E18" s="529"/>
      <c r="F18" s="529"/>
      <c r="G18" s="543">
        <v>90</v>
      </c>
      <c r="H18" s="529"/>
      <c r="I18" s="529"/>
      <c r="J18" s="529"/>
      <c r="K18" s="529"/>
      <c r="L18" s="529"/>
      <c r="M18" s="543" t="s">
        <v>1064</v>
      </c>
      <c r="N18" s="543"/>
      <c r="O18" s="543"/>
      <c r="P18" s="543"/>
      <c r="Q18" s="543"/>
      <c r="R18" s="543" t="s">
        <v>752</v>
      </c>
      <c r="S18" s="543"/>
      <c r="T18" s="543"/>
      <c r="U18" s="543" t="s">
        <v>752</v>
      </c>
      <c r="V18" s="543"/>
      <c r="W18" s="543" t="s">
        <v>752</v>
      </c>
      <c r="X18" s="543"/>
      <c r="Y18" s="543"/>
      <c r="Z18" s="543"/>
      <c r="AA18" s="982" t="s">
        <v>41</v>
      </c>
      <c r="AB18" s="982"/>
      <c r="AC18" s="982"/>
      <c r="AD18" s="982"/>
      <c r="AE18" s="983" t="s">
        <v>42</v>
      </c>
      <c r="AF18" s="984"/>
      <c r="AG18" s="984"/>
      <c r="AH18" s="984"/>
      <c r="AI18" s="985"/>
    </row>
    <row r="19" spans="1:38" ht="23.25" customHeight="1">
      <c r="A19" s="688" t="s">
        <v>1293</v>
      </c>
      <c r="B19" s="688"/>
      <c r="C19" s="688"/>
      <c r="D19" s="642" t="s">
        <v>1251</v>
      </c>
      <c r="E19" s="642"/>
      <c r="F19" s="642"/>
      <c r="G19" s="642"/>
      <c r="H19" s="642"/>
      <c r="I19" s="642"/>
      <c r="J19" s="642"/>
      <c r="N19" s="642"/>
      <c r="O19" s="642"/>
      <c r="P19" s="642"/>
      <c r="Q19" s="642"/>
      <c r="R19" s="642"/>
      <c r="S19" s="642"/>
      <c r="T19" s="642"/>
      <c r="X19" s="642" t="str">
        <f ca="1">'Исходник '!B12</f>
        <v>Кокшаров С.В.</v>
      </c>
      <c r="Y19" s="642"/>
      <c r="Z19" s="642"/>
      <c r="AA19" s="642"/>
      <c r="AB19" s="642"/>
      <c r="AC19" s="642"/>
      <c r="AD19" s="642"/>
      <c r="AE19" s="642"/>
      <c r="AF19" s="642"/>
      <c r="AL19"/>
    </row>
    <row r="20" spans="1:38" ht="18" customHeight="1">
      <c r="A20" s="55"/>
      <c r="B20" s="55"/>
      <c r="C20" s="55"/>
      <c r="D20" s="616" t="s">
        <v>1253</v>
      </c>
      <c r="E20" s="616"/>
      <c r="F20" s="616"/>
      <c r="G20" s="616"/>
      <c r="H20" s="616"/>
      <c r="I20" s="616"/>
      <c r="J20" s="616"/>
      <c r="K20" s="55"/>
      <c r="L20" s="55"/>
      <c r="M20" s="55"/>
      <c r="N20" s="616" t="s">
        <v>1130</v>
      </c>
      <c r="O20" s="616"/>
      <c r="P20" s="616"/>
      <c r="Q20" s="616"/>
      <c r="R20" s="616"/>
      <c r="S20" s="616"/>
      <c r="T20" s="616"/>
      <c r="U20" s="55"/>
      <c r="V20" s="55"/>
      <c r="X20" s="616" t="s">
        <v>1294</v>
      </c>
      <c r="Y20" s="616"/>
      <c r="Z20" s="616"/>
      <c r="AA20" s="616"/>
      <c r="AB20" s="616"/>
      <c r="AC20" s="616"/>
      <c r="AD20" s="616"/>
      <c r="AE20" s="616"/>
      <c r="AF20" s="616"/>
      <c r="AG20" s="55"/>
      <c r="AH20" s="55"/>
      <c r="AL20"/>
    </row>
    <row r="21" spans="1:38" ht="18" customHeight="1">
      <c r="A21" s="20"/>
      <c r="B21" s="20"/>
      <c r="C21" s="20"/>
      <c r="D21" s="642" t="s">
        <v>1295</v>
      </c>
      <c r="E21" s="642"/>
      <c r="F21" s="642"/>
      <c r="G21" s="642"/>
      <c r="H21" s="642"/>
      <c r="I21" s="642"/>
      <c r="J21" s="642"/>
      <c r="K21" s="54"/>
      <c r="L21" s="54"/>
      <c r="M21" s="54"/>
      <c r="N21" s="642"/>
      <c r="O21" s="642"/>
      <c r="P21" s="642"/>
      <c r="Q21" s="642"/>
      <c r="R21" s="642"/>
      <c r="S21" s="642"/>
      <c r="T21" s="642"/>
      <c r="U21" s="54"/>
      <c r="V21" s="54"/>
      <c r="W21" s="84"/>
      <c r="X21" s="642" t="str">
        <f ca="1">'Исходник '!B13</f>
        <v>Тимонин Р.В.</v>
      </c>
      <c r="Y21" s="642"/>
      <c r="Z21" s="642"/>
      <c r="AA21" s="642"/>
      <c r="AB21" s="642"/>
      <c r="AC21" s="642"/>
      <c r="AD21" s="642"/>
      <c r="AE21" s="642"/>
      <c r="AF21" s="642"/>
      <c r="AG21" s="54"/>
      <c r="AH21" s="54"/>
      <c r="AL21"/>
    </row>
    <row r="22" spans="1:38" ht="18" customHeight="1">
      <c r="A22" s="21"/>
      <c r="B22" s="21"/>
      <c r="C22" s="21"/>
      <c r="D22" s="616" t="s">
        <v>1253</v>
      </c>
      <c r="E22" s="616"/>
      <c r="F22" s="616"/>
      <c r="G22" s="616"/>
      <c r="H22" s="616"/>
      <c r="I22" s="616"/>
      <c r="J22" s="616"/>
      <c r="K22" s="55"/>
      <c r="L22" s="55"/>
      <c r="M22" s="55"/>
      <c r="N22" s="616" t="s">
        <v>1130</v>
      </c>
      <c r="O22" s="616"/>
      <c r="P22" s="616"/>
      <c r="Q22" s="616"/>
      <c r="R22" s="616"/>
      <c r="S22" s="616"/>
      <c r="T22" s="616"/>
      <c r="U22" s="55"/>
      <c r="V22" s="55"/>
      <c r="W22" s="84"/>
      <c r="X22" s="616" t="s">
        <v>1294</v>
      </c>
      <c r="Y22" s="616"/>
      <c r="Z22" s="616"/>
      <c r="AA22" s="616"/>
      <c r="AB22" s="616"/>
      <c r="AC22" s="616"/>
      <c r="AD22" s="616"/>
      <c r="AE22" s="616"/>
      <c r="AF22" s="616"/>
      <c r="AG22" s="61"/>
      <c r="AH22" s="61"/>
      <c r="AL22"/>
    </row>
    <row r="23" spans="1:38" ht="18" customHeight="1">
      <c r="A23" s="688" t="s">
        <v>1296</v>
      </c>
      <c r="B23" s="688"/>
      <c r="C23" s="688"/>
      <c r="D23" s="642" t="s">
        <v>1251</v>
      </c>
      <c r="E23" s="642"/>
      <c r="F23" s="642"/>
      <c r="G23" s="642"/>
      <c r="H23" s="642"/>
      <c r="I23" s="642"/>
      <c r="J23" s="642"/>
      <c r="K23" s="54"/>
      <c r="L23" s="54"/>
      <c r="M23" s="54"/>
      <c r="N23" s="642"/>
      <c r="O23" s="642"/>
      <c r="P23" s="642"/>
      <c r="Q23" s="642"/>
      <c r="R23" s="642"/>
      <c r="S23" s="642"/>
      <c r="T23" s="642"/>
      <c r="U23" s="54"/>
      <c r="V23" s="54"/>
      <c r="W23" s="84"/>
      <c r="X23" s="642" t="str">
        <f ca="1">'Исходник '!B12</f>
        <v>Кокшаров С.В.</v>
      </c>
      <c r="Y23" s="642"/>
      <c r="Z23" s="642"/>
      <c r="AA23" s="642"/>
      <c r="AB23" s="642"/>
      <c r="AC23" s="642"/>
      <c r="AD23" s="642"/>
      <c r="AE23" s="642"/>
      <c r="AF23" s="642"/>
      <c r="AG23" s="54"/>
      <c r="AH23" s="54"/>
      <c r="AL23"/>
    </row>
    <row r="24" spans="1:38" ht="18" customHeight="1">
      <c r="A24" s="55"/>
      <c r="B24" s="55"/>
      <c r="C24" s="55"/>
      <c r="D24" s="616" t="s">
        <v>1253</v>
      </c>
      <c r="E24" s="616"/>
      <c r="F24" s="616"/>
      <c r="G24" s="616"/>
      <c r="H24" s="616"/>
      <c r="I24" s="616"/>
      <c r="J24" s="616"/>
      <c r="K24" s="55"/>
      <c r="L24" s="55"/>
      <c r="M24" s="55"/>
      <c r="N24" s="616" t="s">
        <v>1130</v>
      </c>
      <c r="O24" s="616"/>
      <c r="P24" s="616"/>
      <c r="Q24" s="616"/>
      <c r="R24" s="616"/>
      <c r="S24" s="616"/>
      <c r="T24" s="616"/>
      <c r="U24" s="55"/>
      <c r="V24" s="55"/>
      <c r="X24" s="616" t="s">
        <v>1294</v>
      </c>
      <c r="Y24" s="616"/>
      <c r="Z24" s="616"/>
      <c r="AA24" s="616"/>
      <c r="AB24" s="616"/>
      <c r="AC24" s="616"/>
      <c r="AD24" s="616"/>
      <c r="AE24" s="616"/>
      <c r="AF24" s="616"/>
      <c r="AG24" s="55"/>
      <c r="AH24" s="55"/>
      <c r="AL24"/>
    </row>
    <row r="25" spans="1:38" s="85" customFormat="1" ht="12.95" customHeight="1">
      <c r="A25" s="689" t="s">
        <v>1297</v>
      </c>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L25" s="86"/>
    </row>
    <row r="26" spans="1:38" s="24" customFormat="1" ht="12.95" customHeight="1">
      <c r="A26" s="689" t="s">
        <v>1298</v>
      </c>
      <c r="B26" s="689"/>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L26" s="34"/>
    </row>
    <row r="27" spans="1:38" ht="15" customHeight="1">
      <c r="A27" s="54"/>
      <c r="B27" s="54"/>
      <c r="C27" s="54"/>
      <c r="D27" s="54"/>
    </row>
    <row r="28" spans="1:38" ht="12.75" customHeight="1">
      <c r="A28" s="61"/>
      <c r="B28" s="61"/>
      <c r="C28" s="61"/>
      <c r="D28" s="61"/>
    </row>
    <row r="29" spans="1:38" ht="15" customHeight="1">
      <c r="P29" s="54"/>
      <c r="Q29" s="54"/>
      <c r="R29" s="54"/>
      <c r="S29" s="54"/>
      <c r="T29" s="54"/>
      <c r="U29" s="54"/>
      <c r="V29" s="54"/>
      <c r="W29" s="84"/>
      <c r="Z29" s="54"/>
      <c r="AA29" s="54"/>
      <c r="AB29" s="54"/>
      <c r="AC29" s="54"/>
      <c r="AD29" s="54"/>
      <c r="AE29" s="54"/>
      <c r="AF29" s="54"/>
      <c r="AG29" s="54"/>
      <c r="AH29" s="54"/>
    </row>
    <row r="30" spans="1:38" ht="12.75" customHeight="1">
      <c r="P30" s="55"/>
      <c r="Q30" s="55"/>
      <c r="R30" s="55"/>
      <c r="S30" s="55"/>
      <c r="T30" s="55"/>
      <c r="U30" s="55"/>
      <c r="V30" s="55"/>
      <c r="Z30" s="55"/>
      <c r="AA30" s="55"/>
      <c r="AB30" s="55"/>
      <c r="AC30" s="55"/>
      <c r="AD30" s="55"/>
      <c r="AE30" s="55"/>
      <c r="AF30" s="55"/>
      <c r="AG30" s="55"/>
      <c r="AH30" s="55"/>
    </row>
    <row r="31" spans="1:38">
      <c r="P31" s="54"/>
      <c r="Q31" s="54"/>
      <c r="R31" s="54"/>
      <c r="S31" s="54"/>
      <c r="T31" s="54"/>
      <c r="U31" s="54"/>
      <c r="V31" s="54"/>
      <c r="Z31" s="54"/>
      <c r="AA31" s="54"/>
      <c r="AB31" s="54"/>
      <c r="AC31" s="54"/>
      <c r="AD31" s="54"/>
      <c r="AE31" s="54"/>
      <c r="AF31" s="54"/>
      <c r="AG31" s="54"/>
      <c r="AH31" s="54"/>
    </row>
  </sheetData>
  <mergeCells count="69">
    <mergeCell ref="N24:T24"/>
    <mergeCell ref="X24:AF24"/>
    <mergeCell ref="D22:J22"/>
    <mergeCell ref="N22:T22"/>
    <mergeCell ref="X22:AF22"/>
    <mergeCell ref="A25:AI25"/>
    <mergeCell ref="A26:AI26"/>
    <mergeCell ref="A23:C23"/>
    <mergeCell ref="D23:J23"/>
    <mergeCell ref="N23:T23"/>
    <mergeCell ref="X23:AF23"/>
    <mergeCell ref="D24:J24"/>
    <mergeCell ref="W18:Z18"/>
    <mergeCell ref="A19:C19"/>
    <mergeCell ref="D19:J19"/>
    <mergeCell ref="N19:T19"/>
    <mergeCell ref="X19:AF19"/>
    <mergeCell ref="D21:J21"/>
    <mergeCell ref="N21:T21"/>
    <mergeCell ref="X21:AF21"/>
    <mergeCell ref="M18:Q18"/>
    <mergeCell ref="D20:J20"/>
    <mergeCell ref="N20:T20"/>
    <mergeCell ref="X20:AF20"/>
    <mergeCell ref="U17:V17"/>
    <mergeCell ref="W17:Z17"/>
    <mergeCell ref="AA17:AD17"/>
    <mergeCell ref="AE17:AI17"/>
    <mergeCell ref="R18:T18"/>
    <mergeCell ref="U18:V18"/>
    <mergeCell ref="AA18:AD18"/>
    <mergeCell ref="AE18:AI18"/>
    <mergeCell ref="B17:C17"/>
    <mergeCell ref="D17:F17"/>
    <mergeCell ref="G17:L17"/>
    <mergeCell ref="M17:Q17"/>
    <mergeCell ref="R17:T17"/>
    <mergeCell ref="B18:C18"/>
    <mergeCell ref="D18:F18"/>
    <mergeCell ref="G18:L18"/>
    <mergeCell ref="W15:Z16"/>
    <mergeCell ref="AA15:AD16"/>
    <mergeCell ref="AE15:AI16"/>
    <mergeCell ref="R16:T16"/>
    <mergeCell ref="U16:V16"/>
    <mergeCell ref="R15:V15"/>
    <mergeCell ref="M15:Q16"/>
    <mergeCell ref="A9:AI9"/>
    <mergeCell ref="A10:AI10"/>
    <mergeCell ref="A11:AI11"/>
    <mergeCell ref="A12:AD13"/>
    <mergeCell ref="A14:AI14"/>
    <mergeCell ref="A15:A16"/>
    <mergeCell ref="B15:C16"/>
    <mergeCell ref="D15:F16"/>
    <mergeCell ref="G15:L16"/>
    <mergeCell ref="A6:AI6"/>
    <mergeCell ref="A7:AI7"/>
    <mergeCell ref="B8:C8"/>
    <mergeCell ref="F8:J8"/>
    <mergeCell ref="K8:M8"/>
    <mergeCell ref="P8:U8"/>
    <mergeCell ref="V8:W8"/>
    <mergeCell ref="Z4:AI4"/>
    <mergeCell ref="U1:AI1"/>
    <mergeCell ref="B2:D2"/>
    <mergeCell ref="U2:AI2"/>
    <mergeCell ref="U3:AI3"/>
    <mergeCell ref="A5:AI5"/>
  </mergeCells>
  <phoneticPr fontId="0" type="noConversion"/>
  <pageMargins left="0.39374999999999999" right="0.19652800000000001" top="0.59027799999999997" bottom="0.78749999999999998" header="0.51180599999999998" footer="0.19652800000000001"/>
  <pageSetup paperSize="9" fitToWidth="0" fitToHeight="3" orientation="landscape"/>
  <headerFooter>
    <oddFooter>&amp;C&amp;A стр.&amp;P из &amp;N</oddFooter>
  </headerFooter>
</worksheet>
</file>

<file path=xl/worksheets/sheet26.xml><?xml version="1.0" encoding="utf-8"?>
<worksheet xmlns="http://schemas.openxmlformats.org/spreadsheetml/2006/main" xmlns:r="http://schemas.openxmlformats.org/officeDocument/2006/relationships">
  <dimension ref="A1:AI31"/>
  <sheetViews>
    <sheetView topLeftCell="A13" workbookViewId="0">
      <selection activeCell="AJ27" sqref="AJ27"/>
    </sheetView>
  </sheetViews>
  <sheetFormatPr defaultRowHeight="12.75"/>
  <cols>
    <col min="1" max="6" width="3.28515625" customWidth="1"/>
    <col min="7" max="7" width="2.85546875" customWidth="1"/>
    <col min="8" max="8" width="1.28515625" hidden="1" customWidth="1"/>
    <col min="9" max="9" width="2.140625" hidden="1" customWidth="1"/>
    <col min="10" max="10" width="1.140625" customWidth="1"/>
    <col min="11" max="11" width="2" customWidth="1"/>
    <col min="12" max="12" width="3.28515625" customWidth="1"/>
    <col min="13" max="13" width="11" customWidth="1"/>
    <col min="14" max="14" width="2.42578125" customWidth="1"/>
    <col min="15" max="15" width="2.140625" customWidth="1"/>
    <col min="16" max="16" width="5.5703125" customWidth="1"/>
    <col min="17" max="17" width="5" customWidth="1"/>
    <col min="18" max="18" width="4" customWidth="1"/>
    <col min="19" max="22" width="3.28515625" customWidth="1"/>
    <col min="23" max="23" width="5.5703125" customWidth="1"/>
    <col min="24" max="29" width="3.28515625" customWidth="1"/>
    <col min="30" max="30" width="1.5703125" customWidth="1"/>
    <col min="31" max="34" width="3.28515625" customWidth="1"/>
  </cols>
  <sheetData>
    <row r="1" spans="1:35" s="52" customFormat="1" ht="17.25" customHeight="1">
      <c r="A1" s="60"/>
      <c r="B1" s="60" t="str">
        <f>'[2]Исходник '!B3</f>
        <v>ООО «ТМ-Электро»</v>
      </c>
      <c r="C1" s="64"/>
      <c r="O1" s="60" t="s">
        <v>966</v>
      </c>
      <c r="R1" s="524">
        <f ca="1">'Исходник '!B19</f>
        <v>0</v>
      </c>
      <c r="S1" s="735"/>
      <c r="T1" s="735"/>
      <c r="U1" s="735"/>
      <c r="V1" s="735"/>
      <c r="W1" s="735"/>
      <c r="X1" s="735"/>
      <c r="Y1" s="735"/>
      <c r="Z1" s="735"/>
      <c r="AA1" s="735"/>
      <c r="AB1" s="735"/>
      <c r="AC1" s="735"/>
      <c r="AD1" s="735"/>
    </row>
    <row r="2" spans="1:35" s="52" customFormat="1" ht="18" customHeight="1">
      <c r="A2" s="60"/>
      <c r="B2" s="509" t="s">
        <v>1106</v>
      </c>
      <c r="C2" s="526"/>
      <c r="D2" s="526"/>
      <c r="E2" s="526"/>
      <c r="F2" s="526"/>
      <c r="G2" s="526"/>
      <c r="H2" s="526"/>
      <c r="I2" s="526"/>
      <c r="J2" s="291"/>
      <c r="K2" s="291"/>
      <c r="L2" s="291"/>
      <c r="M2" s="64"/>
      <c r="N2" s="64"/>
      <c r="O2" s="60" t="s">
        <v>968</v>
      </c>
      <c r="Q2" s="64"/>
      <c r="R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S2" s="470"/>
      <c r="T2" s="470"/>
      <c r="U2" s="470"/>
      <c r="V2" s="470"/>
      <c r="W2" s="470"/>
      <c r="X2" s="470"/>
      <c r="Y2" s="470"/>
      <c r="Z2" s="470"/>
      <c r="AA2" s="470"/>
      <c r="AB2" s="470"/>
      <c r="AC2" s="470"/>
      <c r="AD2" s="470"/>
    </row>
    <row r="3" spans="1:35" s="58" customFormat="1" ht="15.75" customHeight="1">
      <c r="A3" s="299"/>
      <c r="B3" s="524" t="str">
        <f ca="1">CONCATENATE('Исходник '!A5," ",'Исходник '!B5)</f>
        <v>Свидетельство о регистрации № 7915</v>
      </c>
      <c r="C3" s="470"/>
      <c r="D3" s="470"/>
      <c r="E3" s="470"/>
      <c r="F3" s="470"/>
      <c r="G3" s="470"/>
      <c r="H3" s="470"/>
      <c r="I3" s="470"/>
      <c r="J3" s="470"/>
      <c r="K3" s="470"/>
      <c r="L3" s="470"/>
      <c r="M3" s="470"/>
      <c r="N3" s="342"/>
      <c r="O3" s="785" t="s">
        <v>971</v>
      </c>
      <c r="P3" s="809"/>
      <c r="Q3" s="524">
        <f ca="1">'Исходник '!B21</f>
        <v>0</v>
      </c>
      <c r="R3" s="470"/>
      <c r="S3" s="470"/>
      <c r="T3" s="470"/>
      <c r="U3" s="470"/>
      <c r="V3" s="470"/>
      <c r="W3" s="470"/>
      <c r="X3" s="470"/>
      <c r="Y3" s="470"/>
      <c r="Z3" s="470"/>
      <c r="AA3" s="470"/>
      <c r="AB3" s="470"/>
      <c r="AC3" s="470"/>
      <c r="AD3" s="470"/>
      <c r="AI3" s="343"/>
    </row>
    <row r="4" spans="1:35" s="52" customFormat="1" ht="18" customHeight="1">
      <c r="A4" s="60"/>
      <c r="B4" s="97" t="str">
        <f ca="1">CONCATENATE('Исходник '!A7," ",'Исходник '!B7)</f>
        <v xml:space="preserve">Действительно до «25» ноября 2022 г. </v>
      </c>
      <c r="C4" s="64"/>
      <c r="D4" s="64"/>
      <c r="E4" s="64"/>
      <c r="F4" s="64"/>
      <c r="G4" s="64"/>
      <c r="H4" s="64"/>
      <c r="I4" s="64"/>
      <c r="J4" s="64"/>
      <c r="K4" s="64"/>
      <c r="L4" s="64"/>
      <c r="M4" s="64"/>
      <c r="N4" s="64"/>
      <c r="O4" s="60" t="s">
        <v>1107</v>
      </c>
      <c r="X4" s="524" t="str">
        <f ca="1">'Исходник '!B34</f>
        <v>30 июня 2020г.</v>
      </c>
      <c r="Y4" s="470"/>
      <c r="Z4" s="470"/>
      <c r="AA4" s="470"/>
      <c r="AB4" s="470"/>
      <c r="AC4" s="470"/>
      <c r="AD4" s="470"/>
    </row>
    <row r="5" spans="1:35" s="52" customFormat="1" ht="17.25" customHeight="1">
      <c r="A5" s="521" t="str">
        <f ca="1">CONCATENATE('Исходник '!A16," ",'Исходник '!F19,)</f>
        <v>Протокол  №503-15</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row>
    <row r="6" spans="1:35" s="52" customFormat="1" ht="14.25" customHeight="1">
      <c r="A6" s="619" t="s">
        <v>43</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row>
    <row r="7" spans="1:35" s="52" customFormat="1" ht="15.75" customHeight="1">
      <c r="A7" s="614" t="s">
        <v>44</v>
      </c>
      <c r="B7" s="614"/>
      <c r="C7" s="614"/>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row>
    <row r="8" spans="1:35" s="52" customFormat="1" ht="15.75" customHeight="1">
      <c r="A8" s="614" t="s">
        <v>45</v>
      </c>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row>
    <row r="9" spans="1:35" s="52" customFormat="1" ht="15.75" customHeight="1">
      <c r="A9" s="620" t="s">
        <v>46</v>
      </c>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row>
    <row r="10" spans="1:35" s="52" customFormat="1" ht="18" customHeight="1">
      <c r="A10" s="623" t="s">
        <v>47</v>
      </c>
      <c r="B10" s="624"/>
      <c r="C10" s="624"/>
      <c r="D10" s="624"/>
      <c r="E10" s="624"/>
      <c r="F10" s="624"/>
      <c r="G10" s="624"/>
      <c r="H10" s="624"/>
      <c r="I10" s="625"/>
      <c r="J10" s="995" t="s">
        <v>48</v>
      </c>
      <c r="K10" s="996"/>
      <c r="L10" s="996"/>
      <c r="M10" s="997"/>
      <c r="N10" s="623" t="s">
        <v>49</v>
      </c>
      <c r="O10" s="624"/>
      <c r="P10" s="624"/>
      <c r="Q10" s="624"/>
      <c r="R10" s="624"/>
      <c r="S10" s="624"/>
      <c r="T10" s="625"/>
      <c r="U10" s="992" t="s">
        <v>50</v>
      </c>
      <c r="V10" s="993"/>
      <c r="W10" s="993"/>
      <c r="X10" s="993"/>
      <c r="Y10" s="993"/>
      <c r="Z10" s="993"/>
      <c r="AA10" s="993"/>
      <c r="AB10" s="993"/>
      <c r="AC10" s="993"/>
      <c r="AD10" s="994"/>
    </row>
    <row r="11" spans="1:35" s="52" customFormat="1" ht="36" customHeight="1">
      <c r="A11" s="628"/>
      <c r="B11" s="629"/>
      <c r="C11" s="629"/>
      <c r="D11" s="629"/>
      <c r="E11" s="629"/>
      <c r="F11" s="629"/>
      <c r="G11" s="629"/>
      <c r="H11" s="629"/>
      <c r="I11" s="630"/>
      <c r="J11" s="998"/>
      <c r="K11" s="835"/>
      <c r="L11" s="835"/>
      <c r="M11" s="999"/>
      <c r="N11" s="628"/>
      <c r="O11" s="629"/>
      <c r="P11" s="629"/>
      <c r="Q11" s="629"/>
      <c r="R11" s="629"/>
      <c r="S11" s="629"/>
      <c r="T11" s="630"/>
      <c r="U11" s="992" t="s">
        <v>51</v>
      </c>
      <c r="V11" s="993"/>
      <c r="W11" s="993"/>
      <c r="X11" s="993"/>
      <c r="Y11" s="994"/>
      <c r="Z11" s="633" t="s">
        <v>52</v>
      </c>
      <c r="AA11" s="993"/>
      <c r="AB11" s="993"/>
      <c r="AC11" s="993"/>
      <c r="AD11" s="994"/>
    </row>
    <row r="12" spans="1:35" s="52" customFormat="1" ht="18" customHeight="1">
      <c r="A12" s="821">
        <v>1</v>
      </c>
      <c r="B12" s="822"/>
      <c r="C12" s="822"/>
      <c r="D12" s="822"/>
      <c r="E12" s="822"/>
      <c r="F12" s="822"/>
      <c r="G12" s="822"/>
      <c r="H12" s="822"/>
      <c r="I12" s="823"/>
      <c r="J12" s="821">
        <v>2</v>
      </c>
      <c r="K12" s="822"/>
      <c r="L12" s="822"/>
      <c r="M12" s="823"/>
      <c r="N12" s="821">
        <v>3</v>
      </c>
      <c r="O12" s="822"/>
      <c r="P12" s="822"/>
      <c r="Q12" s="822"/>
      <c r="R12" s="822"/>
      <c r="S12" s="822"/>
      <c r="T12" s="823"/>
      <c r="U12" s="821">
        <v>4</v>
      </c>
      <c r="V12" s="822"/>
      <c r="W12" s="822"/>
      <c r="X12" s="822"/>
      <c r="Y12" s="823"/>
      <c r="Z12" s="821">
        <v>5</v>
      </c>
      <c r="AA12" s="822"/>
      <c r="AB12" s="822"/>
      <c r="AC12" s="822"/>
      <c r="AD12" s="823"/>
    </row>
    <row r="13" spans="1:35" s="52" customFormat="1" ht="39" customHeight="1">
      <c r="A13" s="824" t="str">
        <f ca="1">'Исходник '!B70</f>
        <v>Testo 540</v>
      </c>
      <c r="B13" s="824"/>
      <c r="C13" s="824"/>
      <c r="D13" s="824"/>
      <c r="E13" s="824"/>
      <c r="F13" s="824"/>
      <c r="G13" s="824"/>
      <c r="H13" s="824"/>
      <c r="I13" s="824"/>
      <c r="J13" s="824" t="str">
        <f ca="1">'Исходник '!C70</f>
        <v>39029382/203</v>
      </c>
      <c r="K13" s="824"/>
      <c r="L13" s="824"/>
      <c r="M13" s="824"/>
      <c r="N13" s="622" t="str">
        <f ca="1">'Исходник '!H70</f>
        <v>(номин. Темп. 250С, ±1 знач.): 3% от изм. вел.</v>
      </c>
      <c r="O13" s="622"/>
      <c r="P13" s="622"/>
      <c r="Q13" s="622"/>
      <c r="R13" s="622"/>
      <c r="S13" s="622"/>
      <c r="T13" s="622"/>
      <c r="U13" s="824" t="str">
        <f ca="1">'Исходник '!N70</f>
        <v>№220</v>
      </c>
      <c r="V13" s="824"/>
      <c r="W13" s="824"/>
      <c r="X13" s="824"/>
      <c r="Y13" s="824"/>
      <c r="Z13" s="1000">
        <f ca="1">'Исходник '!L70</f>
        <v>43917</v>
      </c>
      <c r="AA13" s="824"/>
      <c r="AB13" s="824"/>
      <c r="AC13" s="824"/>
      <c r="AD13" s="824"/>
    </row>
    <row r="14" spans="1:35" s="52" customFormat="1" ht="33.75" customHeight="1">
      <c r="A14" s="561" t="s">
        <v>53</v>
      </c>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row>
    <row r="15" spans="1:35" s="52" customFormat="1" ht="33.75" customHeight="1">
      <c r="A15" s="785" t="s">
        <v>54</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row>
    <row r="16" spans="1:35" ht="41.25" customHeight="1">
      <c r="A16" s="641" t="s">
        <v>55</v>
      </c>
      <c r="B16" s="641"/>
      <c r="C16" s="641"/>
      <c r="D16" s="641"/>
      <c r="E16" s="641"/>
      <c r="F16" s="641"/>
      <c r="G16" s="642" t="s">
        <v>1295</v>
      </c>
      <c r="H16" s="642"/>
      <c r="I16" s="642"/>
      <c r="J16" s="642"/>
      <c r="K16" s="642"/>
      <c r="L16" s="642"/>
      <c r="M16" s="642"/>
      <c r="O16" s="642"/>
      <c r="P16" s="642"/>
      <c r="Q16" s="642"/>
      <c r="R16" s="642"/>
      <c r="S16" s="642"/>
      <c r="T16" s="642"/>
      <c r="V16" s="642" t="str">
        <f ca="1">'Исходник '!B13</f>
        <v>Тимонин Р.В.</v>
      </c>
      <c r="W16" s="642"/>
      <c r="X16" s="642"/>
      <c r="Y16" s="642"/>
      <c r="Z16" s="642"/>
      <c r="AA16" s="642"/>
      <c r="AB16" s="642"/>
      <c r="AC16" s="642"/>
      <c r="AD16" s="642"/>
      <c r="AI16" s="55"/>
    </row>
    <row r="17" spans="1:35" s="52" customFormat="1">
      <c r="A17" s="20"/>
      <c r="G17" s="644" t="s">
        <v>1253</v>
      </c>
      <c r="H17" s="644"/>
      <c r="I17" s="644"/>
      <c r="J17" s="644"/>
      <c r="K17" s="644"/>
      <c r="L17" s="644"/>
      <c r="M17" s="644"/>
      <c r="O17" s="644" t="s">
        <v>1130</v>
      </c>
      <c r="P17" s="644"/>
      <c r="Q17" s="644"/>
      <c r="R17" s="644"/>
      <c r="S17" s="644"/>
      <c r="T17" s="644"/>
      <c r="V17" s="644" t="s">
        <v>1294</v>
      </c>
      <c r="W17" s="644"/>
      <c r="X17" s="644"/>
      <c r="Y17" s="644"/>
      <c r="Z17" s="644"/>
      <c r="AA17" s="644"/>
      <c r="AB17" s="644"/>
      <c r="AC17" s="644"/>
      <c r="AD17" s="644"/>
      <c r="AI17" s="54"/>
    </row>
    <row r="18" spans="1:35" s="52" customFormat="1" ht="15.75" customHeight="1">
      <c r="A18" s="785" t="s">
        <v>56</v>
      </c>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row>
    <row r="19" spans="1:35" s="52" customFormat="1" ht="117" customHeight="1">
      <c r="A19" s="633" t="s">
        <v>30</v>
      </c>
      <c r="B19" s="468"/>
      <c r="C19" s="461" t="s">
        <v>57</v>
      </c>
      <c r="D19" s="463"/>
      <c r="E19" s="463"/>
      <c r="F19" s="463"/>
      <c r="G19" s="463"/>
      <c r="H19" s="463"/>
      <c r="I19" s="463"/>
      <c r="J19" s="463"/>
      <c r="K19" s="463"/>
      <c r="L19" s="462"/>
      <c r="M19" s="162" t="s">
        <v>58</v>
      </c>
      <c r="N19" s="633" t="s">
        <v>59</v>
      </c>
      <c r="O19" s="634"/>
      <c r="P19" s="634"/>
      <c r="Q19" s="635"/>
      <c r="R19" s="633" t="s">
        <v>60</v>
      </c>
      <c r="S19" s="634"/>
      <c r="T19" s="634"/>
      <c r="U19" s="634"/>
      <c r="V19" s="634"/>
      <c r="W19" s="635"/>
      <c r="X19" s="633" t="s">
        <v>61</v>
      </c>
      <c r="Y19" s="634"/>
      <c r="Z19" s="634"/>
      <c r="AA19" s="634"/>
      <c r="AB19" s="634"/>
      <c r="AC19" s="634"/>
      <c r="AD19" s="635"/>
    </row>
    <row r="20" spans="1:35" s="52" customFormat="1" ht="18" customHeight="1">
      <c r="A20" s="796">
        <v>1</v>
      </c>
      <c r="B20" s="1001"/>
      <c r="C20" s="707">
        <v>2</v>
      </c>
      <c r="D20" s="955"/>
      <c r="E20" s="955"/>
      <c r="F20" s="955"/>
      <c r="G20" s="955"/>
      <c r="H20" s="955"/>
      <c r="I20" s="955"/>
      <c r="J20" s="955"/>
      <c r="K20" s="955"/>
      <c r="L20" s="708"/>
      <c r="M20" s="368">
        <v>3</v>
      </c>
      <c r="N20" s="796">
        <v>4</v>
      </c>
      <c r="O20" s="797"/>
      <c r="P20" s="797"/>
      <c r="Q20" s="804"/>
      <c r="R20" s="796">
        <v>5</v>
      </c>
      <c r="S20" s="797"/>
      <c r="T20" s="797"/>
      <c r="U20" s="797"/>
      <c r="V20" s="797"/>
      <c r="W20" s="804"/>
      <c r="X20" s="796">
        <v>6</v>
      </c>
      <c r="Y20" s="797"/>
      <c r="Z20" s="797"/>
      <c r="AA20" s="797"/>
      <c r="AB20" s="797"/>
      <c r="AC20" s="797"/>
      <c r="AD20" s="804"/>
    </row>
    <row r="21" spans="1:35" s="52" customFormat="1" ht="18" customHeight="1">
      <c r="A21" s="883" t="s">
        <v>62</v>
      </c>
      <c r="B21" s="882"/>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468"/>
    </row>
    <row r="22" spans="1:35" s="52" customFormat="1" ht="18" customHeight="1">
      <c r="A22" s="633">
        <v>1</v>
      </c>
      <c r="B22" s="468"/>
      <c r="C22" s="461" t="s">
        <v>63</v>
      </c>
      <c r="D22" s="463"/>
      <c r="E22" s="463"/>
      <c r="F22" s="463"/>
      <c r="G22" s="463"/>
      <c r="H22" s="463"/>
      <c r="I22" s="463"/>
      <c r="J22" s="463"/>
      <c r="K22" s="463"/>
      <c r="L22" s="462"/>
      <c r="M22" s="162" t="s">
        <v>64</v>
      </c>
      <c r="N22" s="633" t="s">
        <v>65</v>
      </c>
      <c r="O22" s="634"/>
      <c r="P22" s="634"/>
      <c r="Q22" s="635"/>
      <c r="R22" s="633">
        <v>501</v>
      </c>
      <c r="S22" s="634"/>
      <c r="T22" s="634"/>
      <c r="U22" s="634"/>
      <c r="V22" s="634"/>
      <c r="W22" s="635"/>
      <c r="X22" s="633">
        <v>500</v>
      </c>
      <c r="Y22" s="634"/>
      <c r="Z22" s="634"/>
      <c r="AA22" s="634"/>
      <c r="AB22" s="634"/>
      <c r="AC22" s="634"/>
      <c r="AD22" s="635"/>
    </row>
    <row r="23" spans="1:35" ht="29.25" customHeight="1">
      <c r="A23" s="641" t="s">
        <v>27</v>
      </c>
      <c r="B23" s="641"/>
      <c r="C23" s="641"/>
      <c r="D23" s="641"/>
      <c r="E23" s="641"/>
      <c r="F23" s="641"/>
      <c r="G23" s="642" t="s">
        <v>1251</v>
      </c>
      <c r="H23" s="642"/>
      <c r="I23" s="642"/>
      <c r="J23" s="642"/>
      <c r="K23" s="642"/>
      <c r="L23" s="642"/>
      <c r="M23" s="642"/>
      <c r="O23" s="642"/>
      <c r="P23" s="642"/>
      <c r="Q23" s="642"/>
      <c r="R23" s="642"/>
      <c r="S23" s="642"/>
      <c r="T23" s="642"/>
      <c r="V23" s="642" t="str">
        <f ca="1">'Исходник '!B12</f>
        <v>Кокшаров С.В.</v>
      </c>
      <c r="W23" s="642"/>
      <c r="X23" s="642"/>
      <c r="Y23" s="642"/>
      <c r="Z23" s="642"/>
      <c r="AA23" s="642"/>
      <c r="AB23" s="642"/>
      <c r="AC23" s="642"/>
      <c r="AD23" s="642"/>
      <c r="AI23" s="55"/>
    </row>
    <row r="24" spans="1:35" s="52" customFormat="1" ht="12" customHeight="1">
      <c r="A24" s="20"/>
      <c r="G24" s="644" t="s">
        <v>1253</v>
      </c>
      <c r="H24" s="644"/>
      <c r="I24" s="644"/>
      <c r="J24" s="644"/>
      <c r="K24" s="644"/>
      <c r="L24" s="644"/>
      <c r="M24" s="644"/>
      <c r="O24" s="644" t="s">
        <v>1130</v>
      </c>
      <c r="P24" s="644"/>
      <c r="Q24" s="644"/>
      <c r="R24" s="644"/>
      <c r="S24" s="644"/>
      <c r="T24" s="644"/>
      <c r="V24" s="644" t="s">
        <v>1294</v>
      </c>
      <c r="W24" s="644"/>
      <c r="X24" s="644"/>
      <c r="Y24" s="644"/>
      <c r="Z24" s="644"/>
      <c r="AA24" s="644"/>
      <c r="AB24" s="644"/>
      <c r="AC24" s="644"/>
      <c r="AD24" s="644"/>
      <c r="AI24" s="54"/>
    </row>
    <row r="25" spans="1:35" ht="23.25" customHeight="1">
      <c r="A25" s="21"/>
      <c r="G25" s="642" t="s">
        <v>1295</v>
      </c>
      <c r="H25" s="642"/>
      <c r="I25" s="642"/>
      <c r="J25" s="642"/>
      <c r="K25" s="642"/>
      <c r="L25" s="642"/>
      <c r="M25" s="642"/>
      <c r="O25" s="642"/>
      <c r="P25" s="642"/>
      <c r="Q25" s="642"/>
      <c r="R25" s="642"/>
      <c r="S25" s="642"/>
      <c r="T25" s="642"/>
      <c r="V25" s="642" t="str">
        <f ca="1">'Исходник '!B13</f>
        <v>Тимонин Р.В.</v>
      </c>
      <c r="W25" s="642"/>
      <c r="X25" s="642"/>
      <c r="Y25" s="642"/>
      <c r="Z25" s="642"/>
      <c r="AA25" s="642"/>
      <c r="AB25" s="642"/>
      <c r="AC25" s="642"/>
      <c r="AD25" s="642"/>
      <c r="AI25" s="55"/>
    </row>
    <row r="26" spans="1:35" s="52" customFormat="1">
      <c r="A26" s="20"/>
      <c r="G26" s="644" t="s">
        <v>1253</v>
      </c>
      <c r="H26" s="644"/>
      <c r="I26" s="644"/>
      <c r="J26" s="644"/>
      <c r="K26" s="644"/>
      <c r="L26" s="644"/>
      <c r="M26" s="644"/>
      <c r="O26" s="644" t="s">
        <v>1130</v>
      </c>
      <c r="P26" s="644"/>
      <c r="Q26" s="644"/>
      <c r="R26" s="644"/>
      <c r="S26" s="644"/>
      <c r="T26" s="644"/>
      <c r="V26" s="644" t="s">
        <v>1294</v>
      </c>
      <c r="W26" s="644"/>
      <c r="X26" s="644"/>
      <c r="Y26" s="644"/>
      <c r="Z26" s="644"/>
      <c r="AA26" s="644"/>
      <c r="AB26" s="644"/>
      <c r="AC26" s="644"/>
      <c r="AD26" s="644"/>
      <c r="AI26" s="54"/>
    </row>
    <row r="27" spans="1:35" ht="24.75" customHeight="1">
      <c r="A27" s="641" t="s">
        <v>1296</v>
      </c>
      <c r="B27" s="641"/>
      <c r="C27" s="641"/>
      <c r="D27" s="641"/>
      <c r="E27" s="641"/>
      <c r="F27" s="641"/>
      <c r="G27" s="642" t="s">
        <v>1251</v>
      </c>
      <c r="H27" s="642"/>
      <c r="I27" s="642"/>
      <c r="J27" s="642"/>
      <c r="K27" s="642"/>
      <c r="L27" s="642"/>
      <c r="M27" s="642"/>
      <c r="O27" s="642"/>
      <c r="P27" s="642"/>
      <c r="Q27" s="642"/>
      <c r="R27" s="642"/>
      <c r="S27" s="642"/>
      <c r="T27" s="642"/>
      <c r="V27" s="642" t="str">
        <f ca="1">'Исходник '!B12</f>
        <v>Кокшаров С.В.</v>
      </c>
      <c r="W27" s="642"/>
      <c r="X27" s="642"/>
      <c r="Y27" s="642"/>
      <c r="Z27" s="642"/>
      <c r="AA27" s="642"/>
      <c r="AB27" s="642"/>
      <c r="AC27" s="642"/>
      <c r="AD27" s="642"/>
      <c r="AI27" s="55"/>
    </row>
    <row r="28" spans="1:35" ht="22.5" customHeight="1">
      <c r="A28" s="20"/>
      <c r="G28" s="644" t="s">
        <v>1253</v>
      </c>
      <c r="H28" s="644"/>
      <c r="I28" s="644"/>
      <c r="J28" s="644"/>
      <c r="K28" s="644"/>
      <c r="L28" s="644"/>
      <c r="M28" s="644"/>
      <c r="O28" s="644" t="s">
        <v>1130</v>
      </c>
      <c r="P28" s="644"/>
      <c r="Q28" s="644"/>
      <c r="R28" s="644"/>
      <c r="S28" s="644"/>
      <c r="T28" s="644"/>
      <c r="V28" s="644" t="s">
        <v>1294</v>
      </c>
      <c r="W28" s="644"/>
      <c r="X28" s="644"/>
      <c r="Y28" s="644"/>
      <c r="Z28" s="644"/>
      <c r="AA28" s="644"/>
      <c r="AB28" s="644"/>
      <c r="AC28" s="644"/>
      <c r="AD28" s="644"/>
      <c r="AI28" s="54"/>
    </row>
    <row r="29" spans="1:35" s="344" customFormat="1" ht="12" customHeight="1">
      <c r="A29" s="645" t="s">
        <v>1297</v>
      </c>
      <c r="B29" s="645"/>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row>
    <row r="30" spans="1:35" s="344" customFormat="1" ht="12.75" customHeight="1">
      <c r="A30" s="645" t="s">
        <v>1298</v>
      </c>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row>
    <row r="31" spans="1:35" ht="15.75">
      <c r="A31" s="5"/>
    </row>
  </sheetData>
  <mergeCells count="76">
    <mergeCell ref="A29:AD29"/>
    <mergeCell ref="A30:AD30"/>
    <mergeCell ref="A27:F27"/>
    <mergeCell ref="G27:M27"/>
    <mergeCell ref="O27:T27"/>
    <mergeCell ref="V27:AD27"/>
    <mergeCell ref="G28:M28"/>
    <mergeCell ref="O28:T28"/>
    <mergeCell ref="V28:AD28"/>
    <mergeCell ref="G25:M25"/>
    <mergeCell ref="O25:T25"/>
    <mergeCell ref="V25:AD25"/>
    <mergeCell ref="G26:M26"/>
    <mergeCell ref="O26:T26"/>
    <mergeCell ref="V26:AD26"/>
    <mergeCell ref="N22:Q22"/>
    <mergeCell ref="R22:W22"/>
    <mergeCell ref="X22:AD22"/>
    <mergeCell ref="A23:F23"/>
    <mergeCell ref="G23:M23"/>
    <mergeCell ref="O23:T23"/>
    <mergeCell ref="V23:AD23"/>
    <mergeCell ref="A20:B20"/>
    <mergeCell ref="C20:L20"/>
    <mergeCell ref="N20:Q20"/>
    <mergeCell ref="R20:W20"/>
    <mergeCell ref="G24:M24"/>
    <mergeCell ref="O24:T24"/>
    <mergeCell ref="V24:AD24"/>
    <mergeCell ref="A21:AD21"/>
    <mergeCell ref="A22:B22"/>
    <mergeCell ref="C22:L22"/>
    <mergeCell ref="X20:AD20"/>
    <mergeCell ref="G17:M17"/>
    <mergeCell ref="O17:T17"/>
    <mergeCell ref="V17:AD17"/>
    <mergeCell ref="A18:AD18"/>
    <mergeCell ref="A19:B19"/>
    <mergeCell ref="C19:L19"/>
    <mergeCell ref="N19:Q19"/>
    <mergeCell ref="R19:W19"/>
    <mergeCell ref="X19:AD19"/>
    <mergeCell ref="A14:AD14"/>
    <mergeCell ref="A15:AD15"/>
    <mergeCell ref="A16:F16"/>
    <mergeCell ref="G16:M16"/>
    <mergeCell ref="O16:T16"/>
    <mergeCell ref="V16:AD16"/>
    <mergeCell ref="Z13:AD13"/>
    <mergeCell ref="A12:I12"/>
    <mergeCell ref="J12:M12"/>
    <mergeCell ref="N12:T12"/>
    <mergeCell ref="U12:Y12"/>
    <mergeCell ref="Z12:AD12"/>
    <mergeCell ref="A13:I13"/>
    <mergeCell ref="J13:M13"/>
    <mergeCell ref="N13:T13"/>
    <mergeCell ref="U13:Y13"/>
    <mergeCell ref="A7:AD7"/>
    <mergeCell ref="A9:AD9"/>
    <mergeCell ref="U10:AD10"/>
    <mergeCell ref="A10:I11"/>
    <mergeCell ref="J10:M11"/>
    <mergeCell ref="N10:T11"/>
    <mergeCell ref="U11:Y11"/>
    <mergeCell ref="Z11:AD11"/>
    <mergeCell ref="A8:AD8"/>
    <mergeCell ref="R1:AD1"/>
    <mergeCell ref="B2:I2"/>
    <mergeCell ref="R2:AD2"/>
    <mergeCell ref="B3:M3"/>
    <mergeCell ref="O3:P3"/>
    <mergeCell ref="Q3:AD3"/>
    <mergeCell ref="X4:AD4"/>
    <mergeCell ref="A5:AD5"/>
    <mergeCell ref="A6:AD6"/>
  </mergeCells>
  <phoneticPr fontId="0" type="noConversion"/>
  <pageMargins left="0.39374999999999999" right="0.19652800000000001" top="0.59027799999999997" bottom="0.39374999999999999" header="0.51180599999999998" footer="0.19652800000000001"/>
  <pageSetup paperSize="9" fitToWidth="0" fitToHeight="3"/>
  <headerFooter>
    <oddFooter>&amp;C&amp;A стр.&amp;P из &amp;N</oddFooter>
  </headerFooter>
</worksheet>
</file>

<file path=xl/worksheets/sheet3.xml><?xml version="1.0" encoding="utf-8"?>
<worksheet xmlns="http://schemas.openxmlformats.org/spreadsheetml/2006/main" xmlns:r="http://schemas.openxmlformats.org/officeDocument/2006/relationships">
  <dimension ref="A1:AF67"/>
  <sheetViews>
    <sheetView topLeftCell="B7" workbookViewId="0">
      <selection activeCell="AJ15" sqref="AJ15"/>
    </sheetView>
  </sheetViews>
  <sheetFormatPr defaultRowHeight="15.75" outlineLevelCol="1"/>
  <cols>
    <col min="1" max="1" width="1" style="6" hidden="1" customWidth="1"/>
    <col min="2" max="2" width="2" style="6" customWidth="1"/>
    <col min="3" max="3" width="1.85546875" style="6" customWidth="1"/>
    <col min="4" max="4" width="2" style="6" customWidth="1"/>
    <col min="5" max="10" width="3.28515625" style="6" customWidth="1"/>
    <col min="11" max="11" width="1.5703125" style="6" customWidth="1"/>
    <col min="12" max="12" width="1" style="6" customWidth="1"/>
    <col min="13" max="13" width="3.28515625" style="6" customWidth="1"/>
    <col min="14" max="14" width="3.7109375" style="6" customWidth="1"/>
    <col min="15" max="15" width="2" style="6" customWidth="1"/>
    <col min="16" max="16" width="1.5703125" style="6" customWidth="1"/>
    <col min="17" max="18" width="3.28515625" style="6" customWidth="1"/>
    <col min="19" max="19" width="3.42578125" style="6" customWidth="1"/>
    <col min="20" max="20" width="2.28515625" style="6" customWidth="1"/>
    <col min="21" max="21" width="4" style="6" customWidth="1"/>
    <col min="22" max="22" width="1.7109375" style="6" customWidth="1"/>
    <col min="23" max="25" width="3.28515625" style="6" customWidth="1"/>
    <col min="26" max="26" width="2.28515625" style="6" customWidth="1"/>
    <col min="27" max="27" width="5.28515625" style="6" customWidth="1"/>
    <col min="28" max="28" width="2" style="6" customWidth="1"/>
    <col min="29" max="29" width="7.5703125" style="6" customWidth="1"/>
    <col min="30" max="30" width="9.7109375" style="6" hidden="1" customWidth="1" outlineLevel="1"/>
    <col min="31" max="31" width="3.28515625" style="6" customWidth="1" collapsed="1"/>
    <col min="32" max="32" width="6.7109375" style="6" customWidth="1"/>
    <col min="33" max="16384" width="9.140625" style="6"/>
  </cols>
  <sheetData>
    <row r="1" spans="2:32" s="56" customFormat="1" ht="18" customHeight="1">
      <c r="B1" s="9" t="str">
        <f ca="1">'Исходник '!B3</f>
        <v>ООО ИК «ТМ-Электро»</v>
      </c>
      <c r="Q1" s="9" t="s">
        <v>966</v>
      </c>
      <c r="U1" s="523">
        <f ca="1">'Исходник '!B19</f>
        <v>0</v>
      </c>
      <c r="V1" s="475"/>
      <c r="W1" s="475"/>
      <c r="X1" s="475"/>
      <c r="Y1" s="475"/>
      <c r="Z1" s="475"/>
      <c r="AA1" s="475"/>
      <c r="AB1" s="475"/>
      <c r="AC1" s="475"/>
      <c r="AD1" s="475"/>
      <c r="AE1" s="475"/>
      <c r="AF1" s="475"/>
    </row>
    <row r="2" spans="2:32" s="56" customFormat="1" ht="63" customHeight="1">
      <c r="B2" s="219" t="s">
        <v>1106</v>
      </c>
      <c r="C2" s="219"/>
      <c r="D2" s="219"/>
      <c r="E2" s="219"/>
      <c r="F2" s="219"/>
      <c r="G2" s="219"/>
      <c r="H2" s="219"/>
      <c r="I2" s="219"/>
      <c r="J2" s="219"/>
      <c r="K2" s="219"/>
      <c r="Q2" s="60" t="s">
        <v>968</v>
      </c>
      <c r="T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U2" s="470"/>
      <c r="V2" s="470"/>
      <c r="W2" s="470"/>
      <c r="X2" s="470"/>
      <c r="Y2" s="470"/>
      <c r="Z2" s="470"/>
      <c r="AA2" s="470"/>
      <c r="AB2" s="470"/>
      <c r="AC2" s="470"/>
      <c r="AD2" s="470"/>
      <c r="AE2" s="470"/>
      <c r="AF2" s="470"/>
    </row>
    <row r="3" spans="2:32" s="56" customFormat="1" ht="31.5" customHeight="1">
      <c r="B3" s="2" t="str">
        <f ca="1">CONCATENATE('Исходник '!A5," ",'Исходник '!B5)</f>
        <v>Свидетельство о регистрации № 7915</v>
      </c>
      <c r="Q3" s="60" t="s">
        <v>971</v>
      </c>
      <c r="T3" s="524">
        <f ca="1">'Исходник '!B21</f>
        <v>0</v>
      </c>
      <c r="U3" s="470"/>
      <c r="V3" s="470"/>
      <c r="W3" s="470"/>
      <c r="X3" s="470"/>
      <c r="Y3" s="470"/>
      <c r="Z3" s="470"/>
      <c r="AA3" s="470"/>
      <c r="AB3" s="470"/>
      <c r="AC3" s="470"/>
      <c r="AD3" s="470"/>
      <c r="AE3" s="470"/>
      <c r="AF3" s="470"/>
    </row>
    <row r="4" spans="2:32" s="56" customFormat="1" ht="18" customHeight="1">
      <c r="B4" s="2" t="str">
        <f ca="1">CONCATENATE('Исходник '!A7," ",'Исходник '!B7)</f>
        <v xml:space="preserve">Действительно до «25» ноября 2022 г. </v>
      </c>
      <c r="Q4" s="9" t="s">
        <v>1107</v>
      </c>
      <c r="T4" s="97"/>
      <c r="AB4" s="2" t="str">
        <f ca="1">'Исходник '!B34</f>
        <v>30 июня 2020г.</v>
      </c>
    </row>
    <row r="5" spans="2:32" s="32" customFormat="1" ht="9" customHeight="1"/>
    <row r="6" spans="2:32" ht="20.25" customHeight="1">
      <c r="B6" s="525" t="s">
        <v>1108</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row>
    <row r="7" spans="2:32" ht="15.75" customHeight="1">
      <c r="B7" s="521" t="s">
        <v>1109</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row>
    <row r="8" spans="2:32" s="152" customFormat="1" ht="32.25" customHeight="1">
      <c r="B8" s="528" t="s">
        <v>1110</v>
      </c>
      <c r="C8" s="529"/>
      <c r="D8" s="529"/>
      <c r="E8" s="530" t="s">
        <v>1111</v>
      </c>
      <c r="F8" s="531"/>
      <c r="G8" s="531"/>
      <c r="H8" s="531"/>
      <c r="I8" s="531"/>
      <c r="J8" s="531"/>
      <c r="K8" s="531"/>
      <c r="L8" s="531"/>
      <c r="M8" s="531"/>
      <c r="N8" s="531"/>
      <c r="O8" s="531"/>
      <c r="P8" s="531"/>
      <c r="Q8" s="531"/>
      <c r="R8" s="531"/>
      <c r="S8" s="531"/>
      <c r="T8" s="531"/>
      <c r="U8" s="531"/>
      <c r="V8" s="532"/>
      <c r="W8" s="528" t="s">
        <v>1112</v>
      </c>
      <c r="X8" s="533"/>
      <c r="Y8" s="533"/>
      <c r="Z8" s="533"/>
      <c r="AA8" s="534" t="s">
        <v>1113</v>
      </c>
      <c r="AB8" s="535"/>
      <c r="AC8" s="536"/>
      <c r="AD8" s="329"/>
      <c r="AE8" s="534" t="s">
        <v>1114</v>
      </c>
      <c r="AF8" s="536"/>
    </row>
    <row r="9" spans="2:32" s="152" customFormat="1" ht="18" customHeight="1">
      <c r="B9" s="527">
        <v>1</v>
      </c>
      <c r="C9" s="529"/>
      <c r="D9" s="529"/>
      <c r="E9" s="537">
        <v>2</v>
      </c>
      <c r="F9" s="538"/>
      <c r="G9" s="538"/>
      <c r="H9" s="538"/>
      <c r="I9" s="538"/>
      <c r="J9" s="538"/>
      <c r="K9" s="538"/>
      <c r="L9" s="538"/>
      <c r="M9" s="538"/>
      <c r="N9" s="538"/>
      <c r="O9" s="538"/>
      <c r="P9" s="538"/>
      <c r="Q9" s="538"/>
      <c r="R9" s="538"/>
      <c r="S9" s="538"/>
      <c r="T9" s="538"/>
      <c r="U9" s="538"/>
      <c r="V9" s="539"/>
      <c r="W9" s="540">
        <v>3</v>
      </c>
      <c r="X9" s="541"/>
      <c r="Y9" s="541"/>
      <c r="Z9" s="542"/>
      <c r="AA9" s="540">
        <v>4</v>
      </c>
      <c r="AB9" s="541"/>
      <c r="AC9" s="541"/>
      <c r="AD9" s="312">
        <v>1</v>
      </c>
      <c r="AE9" s="527">
        <v>5</v>
      </c>
      <c r="AF9" s="527"/>
    </row>
    <row r="10" spans="2:32" ht="18" customHeight="1">
      <c r="B10" s="543">
        <v>1</v>
      </c>
      <c r="C10" s="529"/>
      <c r="D10" s="529"/>
      <c r="E10" s="544" t="s">
        <v>1115</v>
      </c>
      <c r="F10" s="545"/>
      <c r="G10" s="545"/>
      <c r="H10" s="545"/>
      <c r="I10" s="545"/>
      <c r="J10" s="545"/>
      <c r="K10" s="545"/>
      <c r="L10" s="545"/>
      <c r="M10" s="545"/>
      <c r="N10" s="545"/>
      <c r="O10" s="545"/>
      <c r="P10" s="545"/>
      <c r="Q10" s="545"/>
      <c r="R10" s="545"/>
      <c r="S10" s="545"/>
      <c r="T10" s="545"/>
      <c r="U10" s="545"/>
      <c r="V10" s="546"/>
      <c r="W10" s="543" t="s">
        <v>1064</v>
      </c>
      <c r="X10" s="543"/>
      <c r="Y10" s="543"/>
      <c r="Z10" s="543"/>
      <c r="AA10" s="547">
        <v>1</v>
      </c>
      <c r="AB10" s="548"/>
      <c r="AC10" s="549"/>
      <c r="AD10" s="162">
        <f t="shared" ref="AD10:AD23" si="0">AD9+AA10</f>
        <v>2</v>
      </c>
      <c r="AE10" s="543">
        <f t="shared" ref="AE10:AE23" si="1">IF(AA10=1,AD10,CONCATENATE(AD9+1,"-",AD10))</f>
        <v>2</v>
      </c>
      <c r="AF10" s="543"/>
    </row>
    <row r="11" spans="2:32" ht="18" customHeight="1">
      <c r="B11" s="543">
        <v>2</v>
      </c>
      <c r="C11" s="529"/>
      <c r="D11" s="529"/>
      <c r="E11" s="544" t="s">
        <v>1116</v>
      </c>
      <c r="F11" s="545"/>
      <c r="G11" s="545"/>
      <c r="H11" s="545"/>
      <c r="I11" s="545"/>
      <c r="J11" s="545"/>
      <c r="K11" s="545"/>
      <c r="L11" s="545"/>
      <c r="M11" s="545"/>
      <c r="N11" s="545"/>
      <c r="O11" s="545"/>
      <c r="P11" s="545"/>
      <c r="Q11" s="545"/>
      <c r="R11" s="545"/>
      <c r="S11" s="545"/>
      <c r="T11" s="545"/>
      <c r="U11" s="545"/>
      <c r="V11" s="546"/>
      <c r="W11" s="543" t="s">
        <v>1064</v>
      </c>
      <c r="X11" s="543"/>
      <c r="Y11" s="543"/>
      <c r="Z11" s="543"/>
      <c r="AA11" s="547">
        <v>1</v>
      </c>
      <c r="AB11" s="548"/>
      <c r="AC11" s="549"/>
      <c r="AD11" s="162">
        <f t="shared" si="0"/>
        <v>3</v>
      </c>
      <c r="AE11" s="543">
        <f t="shared" si="1"/>
        <v>3</v>
      </c>
      <c r="AF11" s="543"/>
    </row>
    <row r="12" spans="2:32" ht="18" customHeight="1">
      <c r="B12" s="543">
        <v>3</v>
      </c>
      <c r="C12" s="529"/>
      <c r="D12" s="529"/>
      <c r="E12" s="550" t="s">
        <v>1117</v>
      </c>
      <c r="F12" s="551"/>
      <c r="G12" s="551"/>
      <c r="H12" s="551"/>
      <c r="I12" s="551"/>
      <c r="J12" s="551"/>
      <c r="K12" s="551"/>
      <c r="L12" s="551"/>
      <c r="M12" s="551"/>
      <c r="N12" s="551"/>
      <c r="O12" s="551"/>
      <c r="P12" s="551"/>
      <c r="Q12" s="551"/>
      <c r="R12" s="551"/>
      <c r="S12" s="551"/>
      <c r="T12" s="551"/>
      <c r="U12" s="551"/>
      <c r="V12" s="552"/>
      <c r="W12" s="553" t="s">
        <v>1064</v>
      </c>
      <c r="X12" s="554"/>
      <c r="Y12" s="554"/>
      <c r="Z12" s="555"/>
      <c r="AA12" s="553">
        <v>1</v>
      </c>
      <c r="AB12" s="554"/>
      <c r="AC12" s="555"/>
      <c r="AD12" s="162">
        <f t="shared" si="0"/>
        <v>4</v>
      </c>
      <c r="AE12" s="543">
        <f t="shared" si="1"/>
        <v>4</v>
      </c>
      <c r="AF12" s="543"/>
    </row>
    <row r="13" spans="2:32" ht="18" customHeight="1">
      <c r="B13" s="543">
        <v>4</v>
      </c>
      <c r="C13" s="529"/>
      <c r="D13" s="529"/>
      <c r="E13" s="550" t="s">
        <v>1118</v>
      </c>
      <c r="F13" s="551"/>
      <c r="G13" s="551"/>
      <c r="H13" s="551"/>
      <c r="I13" s="551"/>
      <c r="J13" s="551"/>
      <c r="K13" s="551"/>
      <c r="L13" s="551"/>
      <c r="M13" s="551"/>
      <c r="N13" s="551"/>
      <c r="O13" s="551"/>
      <c r="P13" s="551"/>
      <c r="Q13" s="551"/>
      <c r="R13" s="551"/>
      <c r="S13" s="551"/>
      <c r="T13" s="551"/>
      <c r="U13" s="551"/>
      <c r="V13" s="552"/>
      <c r="W13" s="553" t="s">
        <v>1064</v>
      </c>
      <c r="X13" s="554"/>
      <c r="Y13" s="554"/>
      <c r="Z13" s="555"/>
      <c r="AA13" s="553">
        <v>2</v>
      </c>
      <c r="AB13" s="554"/>
      <c r="AC13" s="555"/>
      <c r="AD13" s="162">
        <f t="shared" si="0"/>
        <v>6</v>
      </c>
      <c r="AE13" s="543" t="str">
        <f t="shared" si="1"/>
        <v>5-6</v>
      </c>
      <c r="AF13" s="543"/>
    </row>
    <row r="14" spans="2:32" ht="18" customHeight="1">
      <c r="B14" s="543">
        <v>5</v>
      </c>
      <c r="C14" s="529"/>
      <c r="D14" s="529"/>
      <c r="E14" s="550" t="s">
        <v>1119</v>
      </c>
      <c r="F14" s="551"/>
      <c r="G14" s="551"/>
      <c r="H14" s="551"/>
      <c r="I14" s="551"/>
      <c r="J14" s="551"/>
      <c r="K14" s="551"/>
      <c r="L14" s="551"/>
      <c r="M14" s="551"/>
      <c r="N14" s="551"/>
      <c r="O14" s="551"/>
      <c r="P14" s="551"/>
      <c r="Q14" s="551"/>
      <c r="R14" s="551"/>
      <c r="S14" s="551"/>
      <c r="T14" s="551"/>
      <c r="U14" s="551"/>
      <c r="V14" s="552"/>
      <c r="W14" s="556">
        <v>1</v>
      </c>
      <c r="X14" s="556"/>
      <c r="Y14" s="556"/>
      <c r="Z14" s="556"/>
      <c r="AA14" s="553">
        <v>3</v>
      </c>
      <c r="AB14" s="554"/>
      <c r="AC14" s="555"/>
      <c r="AD14" s="162">
        <f t="shared" si="0"/>
        <v>9</v>
      </c>
      <c r="AE14" s="543" t="str">
        <f t="shared" si="1"/>
        <v>7-9</v>
      </c>
      <c r="AF14" s="543"/>
    </row>
    <row r="15" spans="2:32" ht="47.25" customHeight="1">
      <c r="B15" s="543">
        <v>6</v>
      </c>
      <c r="C15" s="529"/>
      <c r="D15" s="529"/>
      <c r="E15" s="550" t="s">
        <v>1120</v>
      </c>
      <c r="F15" s="551"/>
      <c r="G15" s="551"/>
      <c r="H15" s="551"/>
      <c r="I15" s="551"/>
      <c r="J15" s="551"/>
      <c r="K15" s="551"/>
      <c r="L15" s="551"/>
      <c r="M15" s="551"/>
      <c r="N15" s="551"/>
      <c r="O15" s="551"/>
      <c r="P15" s="551"/>
      <c r="Q15" s="551"/>
      <c r="R15" s="551"/>
      <c r="S15" s="551"/>
      <c r="T15" s="551"/>
      <c r="U15" s="551"/>
      <c r="V15" s="552"/>
      <c r="W15" s="556">
        <v>2</v>
      </c>
      <c r="X15" s="556"/>
      <c r="Y15" s="556"/>
      <c r="Z15" s="556"/>
      <c r="AA15" s="553">
        <v>12</v>
      </c>
      <c r="AB15" s="554"/>
      <c r="AC15" s="555"/>
      <c r="AD15" s="162">
        <f t="shared" si="0"/>
        <v>21</v>
      </c>
      <c r="AE15" s="543" t="str">
        <f t="shared" si="1"/>
        <v>10-21</v>
      </c>
      <c r="AF15" s="543"/>
    </row>
    <row r="16" spans="2:32" ht="30.75" customHeight="1">
      <c r="B16" s="543">
        <v>7</v>
      </c>
      <c r="C16" s="529"/>
      <c r="D16" s="529"/>
      <c r="E16" s="550" t="s">
        <v>1121</v>
      </c>
      <c r="F16" s="551"/>
      <c r="G16" s="551"/>
      <c r="H16" s="551"/>
      <c r="I16" s="551"/>
      <c r="J16" s="551"/>
      <c r="K16" s="551"/>
      <c r="L16" s="551"/>
      <c r="M16" s="551"/>
      <c r="N16" s="551"/>
      <c r="O16" s="551"/>
      <c r="P16" s="551"/>
      <c r="Q16" s="551"/>
      <c r="R16" s="551"/>
      <c r="S16" s="551"/>
      <c r="T16" s="551"/>
      <c r="U16" s="551"/>
      <c r="V16" s="552"/>
      <c r="W16" s="553">
        <v>3</v>
      </c>
      <c r="X16" s="554"/>
      <c r="Y16" s="554"/>
      <c r="Z16" s="555"/>
      <c r="AA16" s="553">
        <v>20</v>
      </c>
      <c r="AB16" s="554"/>
      <c r="AC16" s="555"/>
      <c r="AD16" s="162">
        <f t="shared" si="0"/>
        <v>41</v>
      </c>
      <c r="AE16" s="543" t="str">
        <f t="shared" si="1"/>
        <v>22-41</v>
      </c>
      <c r="AF16" s="543"/>
    </row>
    <row r="17" spans="1:32" ht="46.5" customHeight="1">
      <c r="B17" s="543">
        <v>8</v>
      </c>
      <c r="C17" s="529"/>
      <c r="D17" s="529"/>
      <c r="E17" s="550" t="s">
        <v>1122</v>
      </c>
      <c r="F17" s="551"/>
      <c r="G17" s="551"/>
      <c r="H17" s="551"/>
      <c r="I17" s="551"/>
      <c r="J17" s="551"/>
      <c r="K17" s="551"/>
      <c r="L17" s="551"/>
      <c r="M17" s="551"/>
      <c r="N17" s="551"/>
      <c r="O17" s="551"/>
      <c r="P17" s="551"/>
      <c r="Q17" s="551"/>
      <c r="R17" s="551"/>
      <c r="S17" s="551"/>
      <c r="T17" s="551"/>
      <c r="U17" s="551"/>
      <c r="V17" s="552"/>
      <c r="W17" s="556">
        <v>4</v>
      </c>
      <c r="X17" s="556"/>
      <c r="Y17" s="556"/>
      <c r="Z17" s="556"/>
      <c r="AA17" s="553">
        <v>9</v>
      </c>
      <c r="AB17" s="554"/>
      <c r="AC17" s="555"/>
      <c r="AD17" s="162">
        <f t="shared" si="0"/>
        <v>50</v>
      </c>
      <c r="AE17" s="543" t="str">
        <f t="shared" si="1"/>
        <v>42-50</v>
      </c>
      <c r="AF17" s="543"/>
    </row>
    <row r="18" spans="1:32" ht="32.25" customHeight="1">
      <c r="B18" s="543">
        <v>9</v>
      </c>
      <c r="C18" s="529"/>
      <c r="D18" s="529"/>
      <c r="E18" s="550" t="s">
        <v>1123</v>
      </c>
      <c r="F18" s="551"/>
      <c r="G18" s="551"/>
      <c r="H18" s="551"/>
      <c r="I18" s="551"/>
      <c r="J18" s="551"/>
      <c r="K18" s="551"/>
      <c r="L18" s="551"/>
      <c r="M18" s="551"/>
      <c r="N18" s="551"/>
      <c r="O18" s="551"/>
      <c r="P18" s="551"/>
      <c r="Q18" s="551"/>
      <c r="R18" s="551"/>
      <c r="S18" s="551"/>
      <c r="T18" s="551"/>
      <c r="U18" s="551"/>
      <c r="V18" s="552"/>
      <c r="W18" s="556">
        <v>5</v>
      </c>
      <c r="X18" s="556"/>
      <c r="Y18" s="556"/>
      <c r="Z18" s="556"/>
      <c r="AA18" s="553">
        <v>13</v>
      </c>
      <c r="AB18" s="554"/>
      <c r="AC18" s="555"/>
      <c r="AD18" s="162">
        <f t="shared" si="0"/>
        <v>63</v>
      </c>
      <c r="AE18" s="543" t="str">
        <f t="shared" si="1"/>
        <v>51-63</v>
      </c>
      <c r="AF18" s="543"/>
    </row>
    <row r="19" spans="1:32" ht="32.25" customHeight="1">
      <c r="B19" s="543">
        <v>10</v>
      </c>
      <c r="C19" s="529"/>
      <c r="D19" s="529"/>
      <c r="E19" s="550" t="s">
        <v>1124</v>
      </c>
      <c r="F19" s="551"/>
      <c r="G19" s="551"/>
      <c r="H19" s="551"/>
      <c r="I19" s="551"/>
      <c r="J19" s="551"/>
      <c r="K19" s="551"/>
      <c r="L19" s="551"/>
      <c r="M19" s="551"/>
      <c r="N19" s="551"/>
      <c r="O19" s="551"/>
      <c r="P19" s="551"/>
      <c r="Q19" s="551"/>
      <c r="R19" s="551"/>
      <c r="S19" s="551"/>
      <c r="T19" s="551"/>
      <c r="U19" s="551"/>
      <c r="V19" s="552"/>
      <c r="W19" s="556">
        <v>6</v>
      </c>
      <c r="X19" s="556"/>
      <c r="Y19" s="556"/>
      <c r="Z19" s="556"/>
      <c r="AA19" s="553">
        <v>29</v>
      </c>
      <c r="AB19" s="554"/>
      <c r="AC19" s="555"/>
      <c r="AD19" s="162">
        <f t="shared" si="0"/>
        <v>92</v>
      </c>
      <c r="AE19" s="543" t="str">
        <f t="shared" si="1"/>
        <v>64-92</v>
      </c>
      <c r="AF19" s="543"/>
    </row>
    <row r="20" spans="1:32" ht="32.25" customHeight="1">
      <c r="B20" s="543">
        <v>11</v>
      </c>
      <c r="C20" s="529"/>
      <c r="D20" s="529"/>
      <c r="E20" s="550" t="s">
        <v>1125</v>
      </c>
      <c r="F20" s="551"/>
      <c r="G20" s="551"/>
      <c r="H20" s="551"/>
      <c r="I20" s="551"/>
      <c r="J20" s="551"/>
      <c r="K20" s="551"/>
      <c r="L20" s="551"/>
      <c r="M20" s="551"/>
      <c r="N20" s="551"/>
      <c r="O20" s="551"/>
      <c r="P20" s="551"/>
      <c r="Q20" s="551"/>
      <c r="R20" s="551"/>
      <c r="S20" s="551"/>
      <c r="T20" s="551"/>
      <c r="U20" s="551"/>
      <c r="V20" s="552"/>
      <c r="W20" s="556">
        <v>7</v>
      </c>
      <c r="X20" s="556"/>
      <c r="Y20" s="556"/>
      <c r="Z20" s="556"/>
      <c r="AA20" s="553">
        <v>3</v>
      </c>
      <c r="AB20" s="554"/>
      <c r="AC20" s="555"/>
      <c r="AD20" s="162">
        <f t="shared" si="0"/>
        <v>95</v>
      </c>
      <c r="AE20" s="543" t="str">
        <f t="shared" si="1"/>
        <v>93-95</v>
      </c>
      <c r="AF20" s="543"/>
    </row>
    <row r="21" spans="1:32" ht="18" customHeight="1">
      <c r="B21" s="543">
        <v>12</v>
      </c>
      <c r="C21" s="529"/>
      <c r="D21" s="529"/>
      <c r="E21" s="550" t="s">
        <v>1126</v>
      </c>
      <c r="F21" s="551"/>
      <c r="G21" s="551"/>
      <c r="H21" s="551"/>
      <c r="I21" s="551"/>
      <c r="J21" s="551"/>
      <c r="K21" s="551"/>
      <c r="L21" s="551"/>
      <c r="M21" s="551"/>
      <c r="N21" s="551"/>
      <c r="O21" s="551"/>
      <c r="P21" s="551"/>
      <c r="Q21" s="551"/>
      <c r="R21" s="551"/>
      <c r="S21" s="551"/>
      <c r="T21" s="551"/>
      <c r="U21" s="551"/>
      <c r="V21" s="552"/>
      <c r="W21" s="556">
        <v>8</v>
      </c>
      <c r="X21" s="556"/>
      <c r="Y21" s="556"/>
      <c r="Z21" s="556"/>
      <c r="AA21" s="553">
        <v>2</v>
      </c>
      <c r="AB21" s="554"/>
      <c r="AC21" s="555"/>
      <c r="AD21" s="162">
        <f t="shared" si="0"/>
        <v>97</v>
      </c>
      <c r="AE21" s="543" t="str">
        <f t="shared" si="1"/>
        <v>96-97</v>
      </c>
      <c r="AF21" s="543"/>
    </row>
    <row r="22" spans="1:32" ht="18" customHeight="1">
      <c r="B22" s="543">
        <v>13</v>
      </c>
      <c r="C22" s="529"/>
      <c r="D22" s="529"/>
      <c r="E22" s="550" t="s">
        <v>1127</v>
      </c>
      <c r="F22" s="551"/>
      <c r="G22" s="551"/>
      <c r="H22" s="551"/>
      <c r="I22" s="551"/>
      <c r="J22" s="551"/>
      <c r="K22" s="551"/>
      <c r="L22" s="551"/>
      <c r="M22" s="551"/>
      <c r="N22" s="551"/>
      <c r="O22" s="551"/>
      <c r="P22" s="551"/>
      <c r="Q22" s="551"/>
      <c r="R22" s="551"/>
      <c r="S22" s="551"/>
      <c r="T22" s="551"/>
      <c r="U22" s="551"/>
      <c r="V22" s="552"/>
      <c r="W22" s="556" t="s">
        <v>1064</v>
      </c>
      <c r="X22" s="556"/>
      <c r="Y22" s="556"/>
      <c r="Z22" s="556"/>
      <c r="AA22" s="553">
        <v>2</v>
      </c>
      <c r="AB22" s="554"/>
      <c r="AC22" s="555"/>
      <c r="AD22" s="162">
        <f t="shared" si="0"/>
        <v>99</v>
      </c>
      <c r="AE22" s="543" t="str">
        <f t="shared" si="1"/>
        <v>98-99</v>
      </c>
      <c r="AF22" s="543"/>
    </row>
    <row r="23" spans="1:32" ht="18" customHeight="1">
      <c r="B23" s="543">
        <v>14</v>
      </c>
      <c r="C23" s="529"/>
      <c r="D23" s="529"/>
      <c r="E23" s="550" t="s">
        <v>1128</v>
      </c>
      <c r="F23" s="551"/>
      <c r="G23" s="551"/>
      <c r="H23" s="551"/>
      <c r="I23" s="551"/>
      <c r="J23" s="551"/>
      <c r="K23" s="551"/>
      <c r="L23" s="551"/>
      <c r="M23" s="551"/>
      <c r="N23" s="551"/>
      <c r="O23" s="551"/>
      <c r="P23" s="551"/>
      <c r="Q23" s="551"/>
      <c r="R23" s="551"/>
      <c r="S23" s="551"/>
      <c r="T23" s="551"/>
      <c r="U23" s="551"/>
      <c r="V23" s="552"/>
      <c r="W23" s="556" t="s">
        <v>1064</v>
      </c>
      <c r="X23" s="556"/>
      <c r="Y23" s="556"/>
      <c r="Z23" s="556"/>
      <c r="AA23" s="553">
        <v>1</v>
      </c>
      <c r="AB23" s="554"/>
      <c r="AC23" s="555"/>
      <c r="AD23" s="162">
        <f t="shared" si="0"/>
        <v>100</v>
      </c>
      <c r="AE23" s="543">
        <f t="shared" si="1"/>
        <v>100</v>
      </c>
      <c r="AF23" s="543"/>
    </row>
    <row r="24" spans="1:32" s="56" customFormat="1"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row>
    <row r="25" spans="1:32" s="56" customFormat="1" ht="18" customHeight="1">
      <c r="A25" s="28"/>
      <c r="B25" s="28"/>
      <c r="C25" s="559" t="s">
        <v>949</v>
      </c>
      <c r="D25" s="470"/>
      <c r="E25" s="470"/>
      <c r="F25" s="470"/>
      <c r="G25" s="470"/>
      <c r="H25" s="470"/>
      <c r="I25" s="470"/>
      <c r="J25" s="470"/>
      <c r="K25" s="470"/>
      <c r="L25" s="470"/>
      <c r="M25" s="470"/>
      <c r="N25" s="470"/>
      <c r="O25" s="470"/>
      <c r="P25" s="560"/>
      <c r="Q25" s="560"/>
      <c r="R25" s="560"/>
      <c r="S25" s="560"/>
      <c r="T25" s="560"/>
      <c r="U25" s="560"/>
      <c r="V25" s="244"/>
      <c r="W25" s="561" t="str">
        <f ca="1">'Исходник '!B12</f>
        <v>Кокшаров С.В.</v>
      </c>
      <c r="X25" s="562"/>
      <c r="Y25" s="562"/>
      <c r="Z25" s="562"/>
      <c r="AA25" s="562"/>
      <c r="AB25" s="562"/>
    </row>
    <row r="26" spans="1:32" s="56" customFormat="1" ht="16.5" customHeight="1">
      <c r="A26" s="28"/>
      <c r="B26" s="563" t="s">
        <v>1129</v>
      </c>
      <c r="C26" s="564"/>
      <c r="D26" s="564"/>
      <c r="E26" s="564"/>
      <c r="F26" s="564"/>
      <c r="G26" s="564"/>
      <c r="H26" s="564"/>
      <c r="I26" s="564"/>
      <c r="J26" s="564"/>
      <c r="K26" s="564"/>
      <c r="L26" s="564"/>
      <c r="M26" s="564"/>
      <c r="N26" s="564"/>
      <c r="O26" s="564"/>
      <c r="P26" s="565" t="s">
        <v>1130</v>
      </c>
      <c r="Q26" s="566"/>
      <c r="R26" s="566"/>
      <c r="S26" s="566"/>
      <c r="T26" s="566"/>
      <c r="U26" s="566"/>
      <c r="V26" s="28"/>
      <c r="W26" s="28"/>
      <c r="X26" s="28"/>
    </row>
    <row r="27" spans="1:32" s="56" customFormat="1" ht="16.5" customHeight="1">
      <c r="A27" s="28"/>
      <c r="B27" s="28"/>
      <c r="C27" s="348"/>
      <c r="D27" s="348"/>
      <c r="E27" s="348"/>
      <c r="F27" s="348"/>
      <c r="G27" s="348"/>
      <c r="H27" s="348"/>
      <c r="I27" s="348"/>
      <c r="J27" s="348"/>
      <c r="K27" s="348"/>
      <c r="L27" s="348"/>
      <c r="M27" s="348"/>
      <c r="N27" s="348"/>
      <c r="O27" s="28"/>
      <c r="P27" s="28"/>
      <c r="Q27" s="28"/>
      <c r="R27" s="28"/>
      <c r="S27" s="28"/>
      <c r="T27" s="28"/>
      <c r="U27" s="28"/>
      <c r="V27" s="28"/>
      <c r="W27" s="28"/>
      <c r="X27" s="28"/>
    </row>
    <row r="28" spans="1:32" s="56" customFormat="1" ht="16.5" customHeight="1">
      <c r="A28" s="28"/>
      <c r="B28" s="28"/>
      <c r="C28" s="348"/>
      <c r="D28" s="348"/>
      <c r="E28" s="347"/>
      <c r="F28" s="347"/>
      <c r="G28" s="347"/>
      <c r="H28" s="347"/>
      <c r="I28" s="347"/>
      <c r="J28" s="347"/>
      <c r="K28" s="28"/>
      <c r="L28" s="28"/>
      <c r="M28" s="348"/>
      <c r="N28" s="348"/>
      <c r="O28" s="348"/>
      <c r="P28" s="348"/>
      <c r="Q28" s="348"/>
      <c r="R28" s="348"/>
      <c r="S28" s="348"/>
      <c r="T28" s="28"/>
      <c r="U28" s="28"/>
      <c r="V28" s="28"/>
      <c r="W28" s="28"/>
      <c r="X28" s="28"/>
    </row>
    <row r="29" spans="1:32" s="56" customFormat="1" ht="15.75" customHeight="1">
      <c r="A29" s="28"/>
      <c r="B29" s="28"/>
      <c r="C29" s="28"/>
      <c r="D29" s="28"/>
      <c r="E29" s="349"/>
      <c r="F29" s="349"/>
      <c r="G29" s="349"/>
      <c r="H29" s="349"/>
      <c r="I29" s="349"/>
      <c r="J29" s="349"/>
      <c r="K29" s="28"/>
      <c r="L29" s="28"/>
      <c r="M29" s="28"/>
      <c r="N29" s="28"/>
      <c r="O29" s="28"/>
      <c r="P29" s="28"/>
      <c r="Q29" s="28"/>
      <c r="R29" s="28"/>
      <c r="S29" s="28"/>
      <c r="T29" s="28"/>
      <c r="U29" s="28"/>
      <c r="V29" s="28"/>
      <c r="W29" s="28"/>
      <c r="X29" s="28"/>
    </row>
    <row r="30" spans="1:32" s="56" customFormat="1" ht="18" hidden="1" customHeight="1">
      <c r="C30" s="557">
        <v>5</v>
      </c>
      <c r="D30" s="558"/>
      <c r="E30" s="567" t="s">
        <v>1131</v>
      </c>
      <c r="F30" s="568"/>
      <c r="G30" s="568"/>
      <c r="H30" s="568"/>
      <c r="I30" s="568"/>
      <c r="J30" s="568"/>
      <c r="K30" s="568"/>
      <c r="L30" s="568"/>
      <c r="M30" s="568"/>
      <c r="N30" s="568"/>
      <c r="O30" s="568"/>
      <c r="P30" s="568"/>
      <c r="Q30" s="568"/>
      <c r="R30" s="568"/>
      <c r="S30" s="568"/>
      <c r="T30" s="568"/>
      <c r="U30" s="568"/>
      <c r="V30" s="569"/>
      <c r="W30" s="570" t="s">
        <v>1064</v>
      </c>
      <c r="X30" s="571"/>
      <c r="Y30" s="571"/>
      <c r="Z30" s="572"/>
      <c r="AA30" s="570">
        <v>1</v>
      </c>
      <c r="AB30" s="571"/>
      <c r="AC30" s="572"/>
      <c r="AD30" s="346" t="e">
        <f>#REF!+AA30</f>
        <v>#REF!</v>
      </c>
      <c r="AE30" s="557" t="e">
        <f>IF(AA30=1,AD30,CONCATENATE(#REF!+1,"-",AD30))</f>
        <v>#REF!</v>
      </c>
      <c r="AF30" s="558"/>
    </row>
    <row r="31" spans="1:32" s="56" customFormat="1" ht="32.25" customHeight="1"/>
    <row r="32" spans="1:32" s="56" customFormat="1" ht="15.75" customHeight="1"/>
    <row r="33" spans="14:14" s="56" customFormat="1" ht="31.5" customHeight="1"/>
    <row r="34" spans="14:14" ht="15.75" customHeight="1">
      <c r="N34" s="56"/>
    </row>
    <row r="35" spans="14:14" ht="13.5" customHeight="1"/>
    <row r="36" spans="14:14" s="56" customFormat="1" ht="15.75" customHeight="1">
      <c r="N36" s="6"/>
    </row>
    <row r="37" spans="14:14" s="56" customFormat="1"/>
    <row r="38" spans="14:14" s="56" customFormat="1"/>
    <row r="39" spans="14:14" s="56" customFormat="1" ht="15.75" customHeight="1"/>
    <row r="40" spans="14:14" s="56" customFormat="1"/>
    <row r="41" spans="14:14" s="56" customFormat="1"/>
    <row r="42" spans="14:14" s="56" customFormat="1" ht="15.75" customHeight="1"/>
    <row r="43" spans="14:14" s="56" customFormat="1"/>
    <row r="44" spans="14:14" s="56" customFormat="1"/>
    <row r="45" spans="14:14" s="56" customFormat="1" ht="15.75" customHeight="1"/>
    <row r="46" spans="14:14" s="56" customFormat="1"/>
    <row r="47" spans="14:14" s="56" customFormat="1"/>
    <row r="48" spans="14:14" s="56" customFormat="1"/>
    <row r="49" spans="14:14" s="56" customFormat="1" ht="15.75" customHeight="1"/>
    <row r="50" spans="14:14" s="56" customFormat="1"/>
    <row r="51" spans="14:14" s="56" customFormat="1"/>
    <row r="52" spans="14:14" s="56" customFormat="1" ht="31.5" customHeight="1"/>
    <row r="53" spans="14:14" s="56" customFormat="1" ht="15.75" customHeight="1"/>
    <row r="54" spans="14:14" s="56" customFormat="1"/>
    <row r="55" spans="14:14" s="56" customFormat="1"/>
    <row r="56" spans="14:14" s="56" customFormat="1"/>
    <row r="57" spans="14:14" s="56" customFormat="1" ht="15.75" customHeight="1"/>
    <row r="58" spans="14:14" s="56" customFormat="1"/>
    <row r="59" spans="14:14" s="56" customFormat="1"/>
    <row r="60" spans="14:14" s="56" customFormat="1" ht="15.75" customHeight="1"/>
    <row r="61" spans="14:14" ht="18.75" customHeight="1">
      <c r="N61" s="56"/>
    </row>
    <row r="62" spans="14:14" ht="11.25" customHeight="1"/>
    <row r="63" spans="14:14" ht="15.75" customHeight="1"/>
    <row r="66" ht="28.5" customHeight="1"/>
    <row r="67" ht="15.75" customHeight="1"/>
  </sheetData>
  <mergeCells count="95">
    <mergeCell ref="P26:U26"/>
    <mergeCell ref="C30:D30"/>
    <mergeCell ref="E30:V30"/>
    <mergeCell ref="W30:Z30"/>
    <mergeCell ref="AA30:AC30"/>
    <mergeCell ref="AE22:AF22"/>
    <mergeCell ref="B23:D23"/>
    <mergeCell ref="E23:V23"/>
    <mergeCell ref="W23:Z23"/>
    <mergeCell ref="AA23:AC23"/>
    <mergeCell ref="AE30:AF30"/>
    <mergeCell ref="C25:O25"/>
    <mergeCell ref="P25:U25"/>
    <mergeCell ref="W25:AB25"/>
    <mergeCell ref="B26:O26"/>
    <mergeCell ref="AE20:AF20"/>
    <mergeCell ref="B21:D21"/>
    <mergeCell ref="E21:V21"/>
    <mergeCell ref="W21:Z21"/>
    <mergeCell ref="AA21:AC21"/>
    <mergeCell ref="AE23:AF23"/>
    <mergeCell ref="B22:D22"/>
    <mergeCell ref="E22:V22"/>
    <mergeCell ref="W22:Z22"/>
    <mergeCell ref="AA22:AC22"/>
    <mergeCell ref="AE18:AF18"/>
    <mergeCell ref="B19:D19"/>
    <mergeCell ref="E19:V19"/>
    <mergeCell ref="W19:Z19"/>
    <mergeCell ref="AA19:AC19"/>
    <mergeCell ref="AE21:AF21"/>
    <mergeCell ref="B20:D20"/>
    <mergeCell ref="E20:V20"/>
    <mergeCell ref="W20:Z20"/>
    <mergeCell ref="AA20:AC20"/>
    <mergeCell ref="AE16:AF16"/>
    <mergeCell ref="B17:D17"/>
    <mergeCell ref="E17:V17"/>
    <mergeCell ref="W17:Z17"/>
    <mergeCell ref="AA17:AC17"/>
    <mergeCell ref="AE19:AF19"/>
    <mergeCell ref="B18:D18"/>
    <mergeCell ref="E18:V18"/>
    <mergeCell ref="W18:Z18"/>
    <mergeCell ref="AA18:AC18"/>
    <mergeCell ref="AE14:AF14"/>
    <mergeCell ref="B15:D15"/>
    <mergeCell ref="E15:V15"/>
    <mergeCell ref="W15:Z15"/>
    <mergeCell ref="AA15:AC15"/>
    <mergeCell ref="AE17:AF17"/>
    <mergeCell ref="B16:D16"/>
    <mergeCell ref="E16:V16"/>
    <mergeCell ref="W16:Z16"/>
    <mergeCell ref="AA16:AC16"/>
    <mergeCell ref="AE12:AF12"/>
    <mergeCell ref="B13:D13"/>
    <mergeCell ref="E13:V13"/>
    <mergeCell ref="W13:Z13"/>
    <mergeCell ref="AA13:AC13"/>
    <mergeCell ref="AE15:AF15"/>
    <mergeCell ref="B14:D14"/>
    <mergeCell ref="E14:V14"/>
    <mergeCell ref="W14:Z14"/>
    <mergeCell ref="AA14:AC14"/>
    <mergeCell ref="AE10:AF10"/>
    <mergeCell ref="B11:D11"/>
    <mergeCell ref="E11:V11"/>
    <mergeCell ref="W11:Z11"/>
    <mergeCell ref="AA11:AC11"/>
    <mergeCell ref="AE13:AF13"/>
    <mergeCell ref="B12:D12"/>
    <mergeCell ref="E12:V12"/>
    <mergeCell ref="W12:Z12"/>
    <mergeCell ref="AA12:AC12"/>
    <mergeCell ref="AE8:AF8"/>
    <mergeCell ref="B9:D9"/>
    <mergeCell ref="E9:V9"/>
    <mergeCell ref="W9:Z9"/>
    <mergeCell ref="AA9:AC9"/>
    <mergeCell ref="AE11:AF11"/>
    <mergeCell ref="B10:D10"/>
    <mergeCell ref="E10:V10"/>
    <mergeCell ref="W10:Z10"/>
    <mergeCell ref="AA10:AC10"/>
    <mergeCell ref="B7:AE7"/>
    <mergeCell ref="U1:AF1"/>
    <mergeCell ref="T2:AF2"/>
    <mergeCell ref="T3:AF3"/>
    <mergeCell ref="B6:AE6"/>
    <mergeCell ref="AE9:AF9"/>
    <mergeCell ref="B8:D8"/>
    <mergeCell ref="E8:V8"/>
    <mergeCell ref="W8:Z8"/>
    <mergeCell ref="AA8:AC8"/>
  </mergeCells>
  <phoneticPr fontId="0" type="noConversion"/>
  <pageMargins left="0.70833299999999999" right="0.309722" top="0.74791700000000005" bottom="0.74791700000000005" header="0.32013900000000001" footer="0.315278"/>
  <pageSetup paperSize="9" fitToWidth="0"/>
  <headerFooter>
    <oddFooter>&amp;C&amp;"Times New Roman"&amp;A стр.&amp;P из &amp;N</oddFooter>
  </headerFooter>
</worksheet>
</file>

<file path=xl/worksheets/sheet4.xml><?xml version="1.0" encoding="utf-8"?>
<worksheet xmlns="http://schemas.openxmlformats.org/spreadsheetml/2006/main" xmlns:r="http://schemas.openxmlformats.org/officeDocument/2006/relationships">
  <dimension ref="A1:AD54"/>
  <sheetViews>
    <sheetView topLeftCell="A19" workbookViewId="0">
      <selection activeCell="AH25" sqref="AH25"/>
    </sheetView>
  </sheetViews>
  <sheetFormatPr defaultRowHeight="12.75"/>
  <cols>
    <col min="1" max="1" width="2.7109375" style="7" customWidth="1"/>
    <col min="2" max="10" width="3.28515625" style="7" customWidth="1"/>
    <col min="11" max="11" width="4" style="7" customWidth="1"/>
    <col min="12" max="24" width="3.28515625" style="7" customWidth="1"/>
    <col min="25" max="25" width="2.7109375" style="7" customWidth="1"/>
    <col min="26" max="27" width="3.28515625" style="7" customWidth="1"/>
    <col min="28" max="28" width="1.5703125" style="7" customWidth="1"/>
    <col min="29" max="29" width="1.7109375" style="7" customWidth="1"/>
    <col min="30" max="30" width="5.140625" style="7" hidden="1" customWidth="1"/>
    <col min="31" max="16384" width="9.140625" style="7"/>
  </cols>
  <sheetData>
    <row r="1" spans="1:30" ht="39.75" customHeight="1">
      <c r="A1" s="407"/>
      <c r="B1" s="408"/>
      <c r="C1" s="408"/>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10"/>
      <c r="AD1" s="109"/>
    </row>
    <row r="2" spans="1:30" s="72" customFormat="1" ht="22.5">
      <c r="A2" s="411"/>
      <c r="B2" s="575" t="s">
        <v>1132</v>
      </c>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412"/>
      <c r="AD2" s="280"/>
    </row>
    <row r="3" spans="1:30" s="115" customFormat="1" ht="18.75">
      <c r="A3" s="413"/>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414"/>
      <c r="AD3" s="283"/>
    </row>
    <row r="4" spans="1:30" s="115" customFormat="1" ht="20.100000000000001" customHeight="1">
      <c r="A4" s="415" t="s">
        <v>1133</v>
      </c>
      <c r="B4" s="330" t="s">
        <v>1134</v>
      </c>
      <c r="C4" s="330"/>
      <c r="L4" s="576">
        <f ca="1">'Исходник '!B19</f>
        <v>0</v>
      </c>
      <c r="M4" s="577"/>
      <c r="N4" s="577"/>
      <c r="O4" s="577"/>
      <c r="P4" s="577"/>
      <c r="Q4" s="577"/>
      <c r="R4" s="577"/>
      <c r="S4" s="577"/>
      <c r="T4" s="577"/>
      <c r="U4" s="577"/>
      <c r="V4" s="577"/>
      <c r="W4" s="577"/>
      <c r="X4" s="577"/>
      <c r="Y4" s="577"/>
      <c r="Z4" s="577"/>
      <c r="AA4" s="577"/>
      <c r="AB4" s="577"/>
      <c r="AC4" s="416"/>
      <c r="AD4" s="283"/>
    </row>
    <row r="5" spans="1:30" s="113" customFormat="1" ht="20.100000000000001" customHeight="1">
      <c r="A5" s="417"/>
      <c r="B5" s="117"/>
      <c r="C5" s="117"/>
      <c r="K5" s="116"/>
      <c r="L5" s="116"/>
      <c r="M5" s="116"/>
      <c r="N5" s="116"/>
      <c r="O5" s="116"/>
      <c r="P5" s="116"/>
      <c r="Q5" s="116"/>
      <c r="R5" s="116"/>
      <c r="S5" s="116"/>
      <c r="T5" s="116"/>
      <c r="U5" s="116"/>
      <c r="V5" s="116"/>
      <c r="W5" s="116"/>
      <c r="X5" s="116"/>
      <c r="Y5" s="116"/>
      <c r="Z5" s="116"/>
      <c r="AA5" s="116"/>
      <c r="AB5" s="116"/>
      <c r="AC5" s="418"/>
      <c r="AD5" s="112"/>
    </row>
    <row r="6" spans="1:30" s="113" customFormat="1" ht="20.100000000000001" customHeight="1">
      <c r="A6" s="417"/>
      <c r="B6" s="117"/>
      <c r="C6" s="117"/>
      <c r="K6" s="116"/>
      <c r="L6" s="116"/>
      <c r="M6" s="116"/>
      <c r="N6" s="116"/>
      <c r="O6" s="116"/>
      <c r="P6" s="116"/>
      <c r="Q6" s="116"/>
      <c r="R6" s="116"/>
      <c r="S6" s="116"/>
      <c r="T6" s="116"/>
      <c r="U6" s="116"/>
      <c r="V6" s="116"/>
      <c r="W6" s="116"/>
      <c r="X6" s="116"/>
      <c r="Y6" s="116"/>
      <c r="Z6" s="116"/>
      <c r="AA6" s="116"/>
      <c r="AB6" s="116"/>
      <c r="AC6" s="418"/>
      <c r="AD6" s="112"/>
    </row>
    <row r="7" spans="1:30" s="115" customFormat="1" ht="59.25" customHeight="1">
      <c r="A7" s="415" t="s">
        <v>1135</v>
      </c>
      <c r="B7" s="330" t="s">
        <v>1136</v>
      </c>
      <c r="C7" s="330"/>
      <c r="O7" s="578">
        <f ca="1">'Исходник '!B21</f>
        <v>0</v>
      </c>
      <c r="P7" s="579"/>
      <c r="Q7" s="579"/>
      <c r="R7" s="579"/>
      <c r="S7" s="579"/>
      <c r="T7" s="579"/>
      <c r="U7" s="579"/>
      <c r="V7" s="579"/>
      <c r="W7" s="579"/>
      <c r="X7" s="579"/>
      <c r="Y7" s="579"/>
      <c r="Z7" s="579"/>
      <c r="AA7" s="579"/>
      <c r="AB7" s="579"/>
      <c r="AC7" s="419"/>
      <c r="AD7" s="331"/>
    </row>
    <row r="8" spans="1:30" s="56" customFormat="1" ht="98.25" customHeight="1">
      <c r="A8" s="420"/>
      <c r="K8" s="578"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L8" s="580"/>
      <c r="M8" s="580"/>
      <c r="N8" s="580"/>
      <c r="O8" s="580"/>
      <c r="P8" s="580"/>
      <c r="Q8" s="580"/>
      <c r="R8" s="580"/>
      <c r="S8" s="580"/>
      <c r="T8" s="580"/>
      <c r="U8" s="580"/>
      <c r="V8" s="580"/>
      <c r="W8" s="580"/>
      <c r="X8" s="580"/>
      <c r="Y8" s="580"/>
      <c r="Z8" s="580"/>
      <c r="AA8" s="580"/>
      <c r="AB8" s="52"/>
      <c r="AC8" s="416"/>
      <c r="AD8" s="332"/>
    </row>
    <row r="9" spans="1:30" s="56" customFormat="1" ht="58.5" customHeight="1">
      <c r="A9" s="413" t="s">
        <v>1137</v>
      </c>
      <c r="B9" s="52"/>
      <c r="C9" s="52"/>
      <c r="D9" s="52"/>
      <c r="E9" s="52"/>
      <c r="F9" s="52"/>
      <c r="G9" s="52"/>
      <c r="H9" s="52"/>
      <c r="I9" s="52"/>
      <c r="J9" s="52"/>
      <c r="K9" s="52"/>
      <c r="L9" s="578" t="str">
        <f ca="1">'Исходник '!H14</f>
        <v>Щиты силовые и распределительные; вводные, распределительные и групповые линии.</v>
      </c>
      <c r="M9" s="470"/>
      <c r="N9" s="470"/>
      <c r="O9" s="470"/>
      <c r="P9" s="470"/>
      <c r="Q9" s="470"/>
      <c r="R9" s="470"/>
      <c r="S9" s="470"/>
      <c r="T9" s="470"/>
      <c r="U9" s="470"/>
      <c r="V9" s="470"/>
      <c r="W9" s="470"/>
      <c r="X9" s="470"/>
      <c r="Y9" s="470"/>
      <c r="Z9" s="470"/>
      <c r="AA9" s="470"/>
      <c r="AB9" s="333"/>
      <c r="AC9" s="421"/>
      <c r="AD9" s="52"/>
    </row>
    <row r="10" spans="1:30" s="113" customFormat="1" ht="9" customHeight="1">
      <c r="A10" s="422"/>
      <c r="B10" s="111"/>
      <c r="O10" s="129"/>
      <c r="P10" s="129"/>
      <c r="Q10" s="129"/>
      <c r="R10" s="129"/>
      <c r="S10" s="129"/>
      <c r="T10" s="129"/>
      <c r="U10" s="129"/>
      <c r="V10" s="129"/>
      <c r="W10" s="129"/>
      <c r="X10" s="129"/>
      <c r="Y10" s="129"/>
      <c r="Z10" s="129"/>
      <c r="AA10" s="129"/>
      <c r="AB10" s="129"/>
      <c r="AC10" s="418"/>
      <c r="AD10" s="112"/>
    </row>
    <row r="11" spans="1:30" s="115" customFormat="1" ht="20.100000000000001" customHeight="1">
      <c r="A11" s="415" t="s">
        <v>1138</v>
      </c>
      <c r="B11" s="330" t="s">
        <v>1139</v>
      </c>
      <c r="C11" s="330"/>
      <c r="H11" s="290"/>
      <c r="I11" s="290"/>
      <c r="J11" s="290"/>
      <c r="K11" s="290"/>
      <c r="L11" s="290"/>
      <c r="M11" s="290"/>
      <c r="N11" s="290"/>
      <c r="O11" s="334"/>
      <c r="P11" s="334"/>
      <c r="Q11" s="403"/>
      <c r="R11" s="581" t="s">
        <v>1140</v>
      </c>
      <c r="S11" s="581"/>
      <c r="T11" s="581"/>
      <c r="U11" s="581"/>
      <c r="V11" s="581"/>
      <c r="W11" s="581"/>
      <c r="X11" s="581"/>
      <c r="Y11" s="581"/>
      <c r="Z11" s="581"/>
      <c r="AA11" s="581"/>
      <c r="AB11" s="581"/>
      <c r="AC11" s="423"/>
      <c r="AD11" s="283"/>
    </row>
    <row r="12" spans="1:30" s="115" customFormat="1" ht="20.100000000000001" customHeight="1">
      <c r="A12" s="415"/>
      <c r="B12" s="582" t="s">
        <v>1141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414"/>
      <c r="AD12" s="283"/>
    </row>
    <row r="13" spans="1:30" s="115" customFormat="1" ht="20.100000000000001" customHeight="1">
      <c r="A13" s="415"/>
      <c r="B13" s="330" t="s">
        <v>1142</v>
      </c>
      <c r="C13" s="330"/>
      <c r="H13" s="285"/>
      <c r="I13" s="584" t="s">
        <v>1143</v>
      </c>
      <c r="J13" s="585"/>
      <c r="K13" s="585"/>
      <c r="L13" s="585"/>
      <c r="M13" s="585"/>
      <c r="N13" s="585"/>
      <c r="O13" s="585"/>
      <c r="P13" s="585"/>
      <c r="Q13" s="585"/>
      <c r="R13" s="585"/>
      <c r="S13" s="585"/>
      <c r="T13" s="585"/>
      <c r="U13" s="585"/>
      <c r="V13" s="585"/>
      <c r="W13" s="585"/>
      <c r="X13" s="585"/>
      <c r="Y13" s="585"/>
      <c r="Z13" s="585"/>
      <c r="AA13" s="585"/>
      <c r="AB13" s="585"/>
      <c r="AC13" s="414"/>
      <c r="AD13" s="283"/>
    </row>
    <row r="14" spans="1:30" s="115" customFormat="1" ht="20.100000000000001" customHeight="1">
      <c r="A14" s="415"/>
      <c r="B14" s="330" t="s">
        <v>1007</v>
      </c>
      <c r="C14" s="330"/>
      <c r="F14" s="586" t="s">
        <v>1144</v>
      </c>
      <c r="G14" s="587"/>
      <c r="H14" s="587"/>
      <c r="I14" s="574"/>
      <c r="J14" s="574"/>
      <c r="K14" s="574"/>
      <c r="L14" s="402"/>
      <c r="M14" s="402"/>
      <c r="N14" s="402"/>
      <c r="O14" s="401"/>
      <c r="P14" s="401"/>
      <c r="Q14" s="401"/>
      <c r="R14" s="401"/>
      <c r="S14" s="401"/>
      <c r="T14" s="401"/>
      <c r="U14" s="401"/>
      <c r="V14" s="401"/>
      <c r="W14" s="402"/>
      <c r="X14" s="402"/>
      <c r="Y14" s="402"/>
      <c r="Z14" s="402"/>
      <c r="AA14" s="402"/>
      <c r="AB14" s="402"/>
      <c r="AC14" s="414"/>
      <c r="AD14" s="283"/>
    </row>
    <row r="15" spans="1:30" s="115" customFormat="1" ht="20.100000000000001" customHeight="1">
      <c r="A15" s="415"/>
      <c r="B15" s="330" t="s">
        <v>1145</v>
      </c>
      <c r="C15" s="330"/>
      <c r="H15" s="285"/>
      <c r="I15" s="285"/>
      <c r="J15" s="573" t="str">
        <f ca="1">'Исходник '!B43</f>
        <v>без ограничения срока действия</v>
      </c>
      <c r="K15" s="574"/>
      <c r="L15" s="574"/>
      <c r="M15" s="574"/>
      <c r="N15" s="574"/>
      <c r="O15" s="574"/>
      <c r="P15" s="574"/>
      <c r="Q15" s="574"/>
      <c r="R15" s="574"/>
      <c r="S15" s="574"/>
      <c r="T15" s="574"/>
      <c r="U15" s="574"/>
      <c r="V15" s="574"/>
      <c r="W15" s="574"/>
      <c r="X15" s="574"/>
      <c r="Y15" s="574"/>
      <c r="Z15" s="574"/>
      <c r="AA15" s="574"/>
      <c r="AB15" s="574"/>
      <c r="AC15" s="414"/>
      <c r="AD15" s="283"/>
    </row>
    <row r="16" spans="1:30" s="113" customFormat="1" ht="20.100000000000001" customHeight="1">
      <c r="A16" s="417"/>
      <c r="B16" s="117"/>
      <c r="C16" s="117"/>
      <c r="H16" s="116"/>
      <c r="I16" s="116"/>
      <c r="J16" s="116"/>
      <c r="K16" s="116"/>
      <c r="L16" s="116"/>
      <c r="M16" s="116"/>
      <c r="N16" s="116"/>
      <c r="AC16" s="418"/>
      <c r="AD16" s="112"/>
    </row>
    <row r="17" spans="1:30" s="113" customFormat="1" ht="20.100000000000001" customHeight="1">
      <c r="A17" s="417"/>
      <c r="B17" s="117"/>
      <c r="C17" s="117"/>
      <c r="AC17" s="418"/>
      <c r="AD17" s="112"/>
    </row>
    <row r="18" spans="1:30" s="113" customFormat="1" ht="27.75" customHeight="1">
      <c r="A18" s="417"/>
      <c r="B18" s="117"/>
      <c r="C18" s="117"/>
      <c r="O18" s="116"/>
      <c r="P18" s="116"/>
      <c r="Q18" s="116"/>
      <c r="R18" s="116"/>
      <c r="S18" s="116"/>
      <c r="T18" s="116"/>
      <c r="U18" s="116"/>
      <c r="V18" s="116"/>
      <c r="W18" s="116"/>
      <c r="X18" s="116"/>
      <c r="Y18" s="116"/>
      <c r="Z18" s="116"/>
      <c r="AA18" s="116"/>
      <c r="AB18" s="116"/>
      <c r="AC18" s="418"/>
      <c r="AD18" s="112"/>
    </row>
    <row r="19" spans="1:30" s="115" customFormat="1" ht="20.100000000000001" customHeight="1">
      <c r="A19" s="415" t="s">
        <v>1146</v>
      </c>
      <c r="B19" s="330" t="s">
        <v>1147</v>
      </c>
      <c r="C19" s="330"/>
      <c r="H19" s="285"/>
      <c r="I19" s="285"/>
      <c r="J19" s="285"/>
      <c r="K19" s="285"/>
      <c r="L19" s="285"/>
      <c r="M19" s="285"/>
      <c r="N19" s="285"/>
      <c r="O19" s="285"/>
      <c r="P19" s="285"/>
      <c r="Q19" s="285"/>
      <c r="R19" s="285"/>
      <c r="S19" s="285"/>
      <c r="T19" s="285"/>
      <c r="U19" s="582"/>
      <c r="V19" s="582"/>
      <c r="W19" s="582"/>
      <c r="X19" s="582"/>
      <c r="Y19" s="582"/>
      <c r="Z19" s="582"/>
      <c r="AA19" s="582"/>
      <c r="AB19" s="582"/>
      <c r="AC19" s="414"/>
      <c r="AD19" s="283"/>
    </row>
    <row r="20" spans="1:30" s="115" customFormat="1" ht="20.100000000000001" customHeight="1">
      <c r="A20" s="415"/>
      <c r="B20" s="582"/>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414"/>
      <c r="AD20" s="283"/>
    </row>
    <row r="21" spans="1:30" s="115" customFormat="1" ht="20.100000000000001" customHeight="1">
      <c r="A21" s="415"/>
      <c r="B21" s="330" t="s">
        <v>1142</v>
      </c>
      <c r="C21" s="330"/>
      <c r="H21" s="400"/>
      <c r="I21" s="584"/>
      <c r="J21" s="585"/>
      <c r="K21" s="585"/>
      <c r="L21" s="585"/>
      <c r="M21" s="585"/>
      <c r="N21" s="585"/>
      <c r="O21" s="585"/>
      <c r="P21" s="585"/>
      <c r="Q21" s="585"/>
      <c r="R21" s="585"/>
      <c r="S21" s="585"/>
      <c r="T21" s="585"/>
      <c r="U21" s="585"/>
      <c r="V21" s="585"/>
      <c r="W21" s="585"/>
      <c r="X21" s="585"/>
      <c r="Y21" s="585"/>
      <c r="Z21" s="585"/>
      <c r="AA21" s="585"/>
      <c r="AB21" s="402"/>
      <c r="AC21" s="414"/>
      <c r="AD21" s="283"/>
    </row>
    <row r="22" spans="1:30" s="115" customFormat="1" ht="20.100000000000001" customHeight="1">
      <c r="A22" s="415"/>
      <c r="B22" s="330" t="s">
        <v>1007</v>
      </c>
      <c r="C22" s="330"/>
      <c r="F22" s="582"/>
      <c r="G22" s="583"/>
      <c r="H22" s="583"/>
      <c r="I22" s="583"/>
      <c r="J22" s="583"/>
      <c r="K22" s="583"/>
      <c r="L22" s="583"/>
      <c r="M22" s="583"/>
      <c r="N22" s="402"/>
      <c r="O22" s="402"/>
      <c r="P22" s="402"/>
      <c r="Q22" s="402"/>
      <c r="R22" s="402"/>
      <c r="S22" s="402"/>
      <c r="T22" s="402"/>
      <c r="U22" s="402"/>
      <c r="V22" s="402"/>
      <c r="W22" s="402"/>
      <c r="X22" s="402"/>
      <c r="Y22" s="402"/>
      <c r="Z22" s="402"/>
      <c r="AA22" s="402"/>
      <c r="AB22" s="402"/>
      <c r="AC22" s="414"/>
      <c r="AD22" s="283"/>
    </row>
    <row r="23" spans="1:30" s="115" customFormat="1" ht="20.100000000000001" customHeight="1">
      <c r="A23" s="415"/>
      <c r="B23" s="330" t="s">
        <v>1145</v>
      </c>
      <c r="C23" s="330"/>
      <c r="H23" s="285"/>
      <c r="I23" s="285"/>
      <c r="J23" s="573"/>
      <c r="K23" s="574"/>
      <c r="L23" s="574"/>
      <c r="M23" s="574"/>
      <c r="N23" s="574"/>
      <c r="O23" s="574"/>
      <c r="P23" s="574"/>
      <c r="Q23" s="574"/>
      <c r="R23" s="574"/>
      <c r="S23" s="574"/>
      <c r="T23" s="574"/>
      <c r="U23" s="574"/>
      <c r="V23" s="574"/>
      <c r="W23" s="574"/>
      <c r="X23" s="574"/>
      <c r="Y23" s="574"/>
      <c r="Z23" s="574"/>
      <c r="AA23" s="574"/>
      <c r="AB23" s="574"/>
      <c r="AC23" s="414"/>
      <c r="AD23" s="283"/>
    </row>
    <row r="24" spans="1:30" s="113" customFormat="1" ht="12.75" customHeight="1">
      <c r="A24" s="417"/>
      <c r="B24" s="117"/>
      <c r="C24" s="117"/>
      <c r="H24" s="116"/>
      <c r="I24" s="116"/>
      <c r="J24" s="116"/>
      <c r="K24" s="116"/>
      <c r="L24" s="116"/>
      <c r="M24" s="116"/>
      <c r="N24" s="116"/>
      <c r="O24" s="116"/>
      <c r="P24" s="116"/>
      <c r="Q24" s="116"/>
      <c r="R24" s="116"/>
      <c r="S24" s="116"/>
      <c r="T24" s="116"/>
      <c r="U24" s="116"/>
      <c r="V24" s="116"/>
      <c r="W24" s="116"/>
      <c r="X24" s="116"/>
      <c r="Y24" s="116"/>
      <c r="Z24" s="116"/>
      <c r="AA24" s="116"/>
      <c r="AB24" s="116"/>
      <c r="AC24" s="418"/>
      <c r="AD24" s="112"/>
    </row>
    <row r="25" spans="1:30" s="113" customFormat="1" ht="37.5" customHeight="1">
      <c r="A25" s="417"/>
      <c r="B25" s="117"/>
      <c r="C25" s="117"/>
      <c r="H25" s="116"/>
      <c r="I25" s="116"/>
      <c r="J25" s="116"/>
      <c r="K25" s="116"/>
      <c r="L25" s="116"/>
      <c r="M25" s="116"/>
      <c r="N25" s="116"/>
      <c r="O25" s="129"/>
      <c r="P25" s="129"/>
      <c r="Q25" s="129"/>
      <c r="R25" s="129"/>
      <c r="S25" s="129"/>
      <c r="T25" s="129"/>
      <c r="U25" s="129"/>
      <c r="V25" s="129"/>
      <c r="W25" s="129"/>
      <c r="X25" s="129"/>
      <c r="Y25" s="129"/>
      <c r="Z25" s="129"/>
      <c r="AA25" s="129"/>
      <c r="AB25" s="129"/>
      <c r="AC25" s="418"/>
      <c r="AD25" s="112"/>
    </row>
    <row r="26" spans="1:30" s="115" customFormat="1" ht="20.100000000000001" customHeight="1">
      <c r="A26" s="415" t="s">
        <v>1148</v>
      </c>
      <c r="B26" s="330" t="s">
        <v>973</v>
      </c>
      <c r="C26" s="330"/>
      <c r="N26" s="582" t="str">
        <f ca="1">CONCATENATE('Исходник '!B22," ",'Исходник '!C22," ",'Исходник '!D22)</f>
        <v>09 июня 2020г.  - 30 июня 2020г.</v>
      </c>
      <c r="O26" s="582"/>
      <c r="P26" s="582"/>
      <c r="Q26" s="582"/>
      <c r="R26" s="582"/>
      <c r="S26" s="582"/>
      <c r="T26" s="582"/>
      <c r="U26" s="582"/>
      <c r="V26" s="582"/>
      <c r="W26" s="582"/>
      <c r="X26" s="582"/>
      <c r="Y26" s="582"/>
      <c r="Z26" s="582"/>
      <c r="AA26" s="582"/>
      <c r="AB26" s="582"/>
      <c r="AC26" s="414"/>
      <c r="AD26" s="283"/>
    </row>
    <row r="27" spans="1:30" s="113" customFormat="1" ht="20.100000000000001" customHeight="1">
      <c r="A27" s="417"/>
      <c r="B27" s="117"/>
      <c r="C27" s="117"/>
      <c r="AC27" s="418"/>
      <c r="AD27" s="112"/>
    </row>
    <row r="28" spans="1:30" s="113" customFormat="1" ht="30.75" customHeight="1">
      <c r="A28" s="422"/>
      <c r="B28" s="111"/>
      <c r="AC28" s="418"/>
      <c r="AD28" s="112"/>
    </row>
    <row r="29" spans="1:30" s="113" customFormat="1" ht="20.100000000000001" customHeight="1">
      <c r="A29" s="424"/>
      <c r="B29" s="404"/>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6"/>
      <c r="AD29" s="112"/>
    </row>
    <row r="30" spans="1:30" s="113" customFormat="1" ht="20.100000000000001" customHeight="1">
      <c r="B30" s="111"/>
    </row>
    <row r="31" spans="1:30" s="113" customFormat="1" ht="20.100000000000001" customHeight="1">
      <c r="B31" s="111"/>
    </row>
    <row r="32" spans="1:30" s="113" customFormat="1" ht="20.100000000000001" customHeight="1">
      <c r="B32" s="111"/>
    </row>
    <row r="33" spans="2:2" s="113" customFormat="1" ht="20.100000000000001" customHeight="1">
      <c r="B33" s="111"/>
    </row>
    <row r="34" spans="2:2" s="113" customFormat="1" ht="20.100000000000001" customHeight="1">
      <c r="B34" s="111"/>
    </row>
    <row r="35" spans="2:2" s="113" customFormat="1" ht="20.100000000000001" customHeight="1">
      <c r="B35" s="111"/>
    </row>
    <row r="36" spans="2:2" s="113" customFormat="1" ht="18.75">
      <c r="B36" s="111"/>
    </row>
    <row r="37" spans="2:2" s="113" customFormat="1" ht="18.75">
      <c r="B37" s="111"/>
    </row>
    <row r="38" spans="2:2" s="113" customFormat="1" ht="18.75">
      <c r="B38" s="111"/>
    </row>
    <row r="39" spans="2:2" s="113" customFormat="1" ht="18.75">
      <c r="B39" s="111"/>
    </row>
    <row r="40" spans="2:2" s="113" customFormat="1" ht="18.75">
      <c r="B40" s="111"/>
    </row>
    <row r="41" spans="2:2" s="113" customFormat="1" ht="18.75">
      <c r="B41" s="111"/>
    </row>
    <row r="42" spans="2:2" s="113" customFormat="1" ht="18.75">
      <c r="B42" s="111"/>
    </row>
    <row r="43" spans="2:2" s="113" customFormat="1" ht="18.75">
      <c r="B43" s="111"/>
    </row>
    <row r="44" spans="2:2" s="113" customFormat="1" ht="18.75">
      <c r="B44" s="111"/>
    </row>
    <row r="45" spans="2:2" s="113" customFormat="1" ht="18.75">
      <c r="B45" s="111"/>
    </row>
    <row r="46" spans="2:2" s="113" customFormat="1" ht="18.75">
      <c r="B46" s="129"/>
    </row>
    <row r="47" spans="2:2" s="113" customFormat="1" ht="18.75"/>
    <row r="48" spans="2:2" s="113" customFormat="1" ht="18.75"/>
    <row r="49" spans="2:30" s="113" customFormat="1" ht="18.75">
      <c r="O49" s="2"/>
      <c r="P49" s="2"/>
      <c r="Q49" s="2"/>
      <c r="R49" s="2"/>
      <c r="S49" s="2"/>
      <c r="T49" s="2"/>
      <c r="U49" s="2"/>
      <c r="V49" s="2"/>
      <c r="W49" s="2"/>
      <c r="X49" s="2"/>
      <c r="Y49" s="2"/>
      <c r="Z49" s="2"/>
      <c r="AA49" s="2"/>
      <c r="AB49" s="2"/>
      <c r="AC49" s="2"/>
    </row>
    <row r="50" spans="2:30" s="113" customFormat="1" ht="18.75">
      <c r="H50" s="2"/>
      <c r="I50" s="2"/>
      <c r="J50" s="2"/>
      <c r="K50" s="2"/>
      <c r="L50" s="2"/>
      <c r="M50" s="2"/>
      <c r="N50" s="2"/>
      <c r="O50" s="2"/>
      <c r="P50" s="2"/>
      <c r="Q50" s="2"/>
      <c r="R50" s="2"/>
      <c r="S50" s="2"/>
      <c r="T50" s="2"/>
      <c r="U50" s="2"/>
      <c r="V50" s="2"/>
      <c r="W50" s="2"/>
      <c r="X50" s="2"/>
      <c r="Y50" s="2"/>
      <c r="Z50" s="2"/>
      <c r="AA50" s="2"/>
      <c r="AB50" s="2"/>
      <c r="AC50" s="2"/>
    </row>
    <row r="51" spans="2:30" ht="15">
      <c r="B51" s="2"/>
      <c r="C51" s="2"/>
      <c r="D51" s="2"/>
      <c r="E51" s="2"/>
      <c r="F51" s="2"/>
      <c r="G51" s="2"/>
      <c r="H51" s="2"/>
      <c r="I51" s="2"/>
      <c r="J51" s="2"/>
      <c r="K51" s="2"/>
      <c r="L51" s="2"/>
      <c r="M51" s="2"/>
      <c r="N51" s="2"/>
      <c r="AD51" s="2"/>
    </row>
    <row r="52" spans="2:30" ht="15">
      <c r="B52" s="2"/>
      <c r="C52" s="2"/>
      <c r="D52" s="2"/>
      <c r="E52" s="2"/>
      <c r="F52" s="2"/>
      <c r="G52" s="2"/>
      <c r="AD52" s="2"/>
    </row>
    <row r="53" spans="2:30" ht="15">
      <c r="B53" s="50"/>
    </row>
    <row r="54" spans="2:30" ht="15.75">
      <c r="B54" s="6"/>
    </row>
  </sheetData>
  <mergeCells count="16">
    <mergeCell ref="N26:AB26"/>
    <mergeCell ref="U19:AB19"/>
    <mergeCell ref="B20:AB20"/>
    <mergeCell ref="I21:AA21"/>
    <mergeCell ref="F22:M22"/>
    <mergeCell ref="J23:AB23"/>
    <mergeCell ref="J15:AB15"/>
    <mergeCell ref="B2:AB2"/>
    <mergeCell ref="L4:AB4"/>
    <mergeCell ref="O7:AB7"/>
    <mergeCell ref="K8:AA8"/>
    <mergeCell ref="L9:AA9"/>
    <mergeCell ref="R11:AB11"/>
    <mergeCell ref="B12:AB12"/>
    <mergeCell ref="I13:AB13"/>
    <mergeCell ref="F14:K14"/>
  </mergeCells>
  <phoneticPr fontId="0" type="noConversion"/>
  <pageMargins left="0.97013899999999997" right="0.220139" top="0.59027799999999997" bottom="0.57986099999999996" header="0.51180599999999998" footer="0.36458299999999999"/>
  <pageSetup paperSize="9" fitToWidth="0"/>
  <headerFooter>
    <oddFooter>&amp;CПаспорт к Т.О. №&amp;F, стр.&amp;P из &amp;N</oddFooter>
  </headerFooter>
</worksheet>
</file>

<file path=xl/worksheets/sheet5.xml><?xml version="1.0" encoding="utf-8"?>
<worksheet xmlns="http://schemas.openxmlformats.org/spreadsheetml/2006/main" xmlns:r="http://schemas.openxmlformats.org/officeDocument/2006/relationships">
  <dimension ref="A1:AK251"/>
  <sheetViews>
    <sheetView topLeftCell="A10" zoomScale="115" workbookViewId="0">
      <selection activeCell="F32" sqref="F32"/>
    </sheetView>
  </sheetViews>
  <sheetFormatPr defaultRowHeight="12.75"/>
  <cols>
    <col min="1" max="1" width="3.42578125" customWidth="1"/>
    <col min="2" max="2" width="12.5703125" customWidth="1"/>
    <col min="3" max="3" width="15.140625" customWidth="1"/>
    <col min="4" max="4" width="16.7109375" customWidth="1"/>
    <col min="5" max="5" width="14.85546875" customWidth="1"/>
    <col min="6" max="6" width="23.28515625" customWidth="1"/>
    <col min="7" max="7" width="24.28515625" customWidth="1"/>
    <col min="8" max="8" width="6.85546875" customWidth="1"/>
    <col min="9" max="9" width="26.85546875" customWidth="1"/>
    <col min="10" max="34" width="3.28515625" customWidth="1"/>
  </cols>
  <sheetData>
    <row r="1" spans="1:37" s="34" customFormat="1" ht="39.75" customHeight="1">
      <c r="A1" s="588" t="s">
        <v>965</v>
      </c>
      <c r="B1" s="588"/>
      <c r="C1" s="588"/>
      <c r="D1" s="588"/>
      <c r="E1" s="588"/>
      <c r="F1" s="588"/>
      <c r="G1" s="588"/>
      <c r="H1" s="588"/>
      <c r="I1" s="588"/>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row>
    <row r="2" spans="1:37" s="315" customFormat="1" ht="84.75" customHeight="1">
      <c r="A2" s="296" t="s">
        <v>1017</v>
      </c>
      <c r="B2" s="296" t="s">
        <v>1149</v>
      </c>
      <c r="C2" s="296" t="s">
        <v>1150</v>
      </c>
      <c r="D2" s="296" t="s">
        <v>1151</v>
      </c>
      <c r="E2" s="237" t="s">
        <v>1152</v>
      </c>
      <c r="F2" s="237" t="s">
        <v>1153</v>
      </c>
      <c r="G2" s="237" t="s">
        <v>1154</v>
      </c>
      <c r="H2" s="237" t="s">
        <v>1155</v>
      </c>
      <c r="I2" s="237" t="s">
        <v>1156</v>
      </c>
    </row>
    <row r="3" spans="1:37" s="132" customFormat="1" ht="29.25" customHeight="1">
      <c r="A3" s="238">
        <v>1</v>
      </c>
      <c r="B3" s="239">
        <v>2</v>
      </c>
      <c r="C3" s="239">
        <v>3</v>
      </c>
      <c r="D3" s="239">
        <v>4</v>
      </c>
      <c r="E3" s="239">
        <v>5</v>
      </c>
      <c r="F3" s="239">
        <v>6</v>
      </c>
      <c r="G3" s="239">
        <v>7</v>
      </c>
      <c r="H3" s="239">
        <v>8</v>
      </c>
      <c r="I3" s="239">
        <v>9</v>
      </c>
    </row>
    <row r="4" spans="1:37" s="316" customFormat="1" ht="150.75" customHeight="1">
      <c r="A4" s="335">
        <v>1</v>
      </c>
      <c r="B4" s="336" t="s">
        <v>1157</v>
      </c>
      <c r="C4" s="336" t="s">
        <v>1158</v>
      </c>
      <c r="D4" s="336" t="s">
        <v>1159</v>
      </c>
      <c r="E4" s="336" t="s">
        <v>1160</v>
      </c>
      <c r="F4" s="336" t="s">
        <v>1161</v>
      </c>
      <c r="G4" s="336" t="s">
        <v>1162</v>
      </c>
      <c r="H4" s="335">
        <v>1</v>
      </c>
      <c r="I4" s="336" t="s">
        <v>1163</v>
      </c>
    </row>
    <row r="5" spans="1:37" s="316" customFormat="1" ht="43.5" customHeight="1">
      <c r="A5" s="589">
        <v>2</v>
      </c>
      <c r="B5" s="592" t="s">
        <v>1164</v>
      </c>
      <c r="C5" s="595" t="s">
        <v>1165</v>
      </c>
      <c r="D5" s="595" t="s">
        <v>1166</v>
      </c>
      <c r="E5" s="595" t="s">
        <v>1167</v>
      </c>
      <c r="F5" s="337" t="s">
        <v>1168</v>
      </c>
      <c r="G5" s="595" t="s">
        <v>1169</v>
      </c>
      <c r="H5" s="589">
        <v>3</v>
      </c>
      <c r="I5" s="595" t="s">
        <v>1170</v>
      </c>
    </row>
    <row r="6" spans="1:37" s="316" customFormat="1" ht="43.5" customHeight="1">
      <c r="A6" s="590"/>
      <c r="B6" s="593"/>
      <c r="C6" s="596"/>
      <c r="D6" s="596"/>
      <c r="E6" s="596"/>
      <c r="F6" s="338" t="s">
        <v>1171</v>
      </c>
      <c r="G6" s="598"/>
      <c r="H6" s="600"/>
      <c r="I6" s="598"/>
    </row>
    <row r="7" spans="1:37" s="316" customFormat="1" ht="52.5" customHeight="1">
      <c r="A7" s="590"/>
      <c r="B7" s="593"/>
      <c r="C7" s="596"/>
      <c r="D7" s="596"/>
      <c r="E7" s="596"/>
      <c r="F7" s="338" t="s">
        <v>1172</v>
      </c>
      <c r="G7" s="598"/>
      <c r="H7" s="600"/>
      <c r="I7" s="598"/>
    </row>
    <row r="8" spans="1:37" ht="95.25" customHeight="1">
      <c r="A8" s="591"/>
      <c r="B8" s="594"/>
      <c r="C8" s="597"/>
      <c r="D8" s="597"/>
      <c r="E8" s="597"/>
      <c r="F8" s="365" t="s">
        <v>1173</v>
      </c>
      <c r="G8" s="599"/>
      <c r="H8" s="601"/>
      <c r="I8" s="599"/>
    </row>
    <row r="9" spans="1:37" s="309" customFormat="1" ht="122.25" customHeight="1">
      <c r="A9" s="308">
        <v>3</v>
      </c>
      <c r="B9" s="307" t="s">
        <v>1174</v>
      </c>
      <c r="C9" s="307" t="s">
        <v>1175</v>
      </c>
      <c r="D9" s="307" t="s">
        <v>1176</v>
      </c>
      <c r="E9" s="307" t="s">
        <v>1177</v>
      </c>
      <c r="F9" s="307" t="s">
        <v>1178</v>
      </c>
      <c r="G9" s="307" t="s">
        <v>1179</v>
      </c>
      <c r="H9" s="308" t="s">
        <v>1180</v>
      </c>
      <c r="I9" s="307" t="s">
        <v>1181</v>
      </c>
    </row>
    <row r="10" spans="1:37" s="309" customFormat="1" ht="18" customHeight="1">
      <c r="A10" s="589">
        <v>4</v>
      </c>
      <c r="B10" s="595" t="s">
        <v>1182</v>
      </c>
      <c r="C10" s="595" t="s">
        <v>1183</v>
      </c>
      <c r="D10" s="595" t="s">
        <v>1184</v>
      </c>
      <c r="E10" s="595" t="s">
        <v>1185</v>
      </c>
      <c r="F10" s="595" t="s">
        <v>1186</v>
      </c>
      <c r="G10" s="595" t="s">
        <v>1187</v>
      </c>
      <c r="H10" s="589">
        <v>5</v>
      </c>
      <c r="I10" s="595" t="s">
        <v>1188</v>
      </c>
    </row>
    <row r="11" spans="1:37" s="309" customFormat="1" ht="18" customHeight="1">
      <c r="A11" s="603"/>
      <c r="B11" s="603"/>
      <c r="C11" s="603"/>
      <c r="D11" s="603"/>
      <c r="E11" s="603"/>
      <c r="F11" s="603"/>
      <c r="G11" s="603"/>
      <c r="H11" s="603"/>
      <c r="I11" s="603"/>
    </row>
    <row r="12" spans="1:37" s="259" customFormat="1" ht="18" customHeight="1">
      <c r="A12" s="603"/>
      <c r="B12" s="603"/>
      <c r="C12" s="603"/>
      <c r="D12" s="603"/>
      <c r="E12" s="603"/>
      <c r="F12" s="603"/>
      <c r="G12" s="603"/>
      <c r="H12" s="603"/>
      <c r="I12" s="603"/>
    </row>
    <row r="13" spans="1:37" s="309" customFormat="1" ht="18" customHeight="1">
      <c r="A13" s="603"/>
      <c r="B13" s="603"/>
      <c r="C13" s="603"/>
      <c r="D13" s="603"/>
      <c r="E13" s="603"/>
      <c r="F13" s="603"/>
      <c r="G13" s="603"/>
      <c r="H13" s="603"/>
      <c r="I13" s="603"/>
    </row>
    <row r="14" spans="1:37" s="309" customFormat="1" ht="32.25" customHeight="1">
      <c r="A14" s="603"/>
      <c r="B14" s="603"/>
      <c r="C14" s="603"/>
      <c r="D14" s="603"/>
      <c r="E14" s="603"/>
      <c r="F14" s="603"/>
      <c r="G14" s="603"/>
      <c r="H14" s="603"/>
      <c r="I14" s="603"/>
    </row>
    <row r="15" spans="1:37" s="309" customFormat="1" ht="18" customHeight="1">
      <c r="A15" s="603"/>
      <c r="B15" s="603"/>
      <c r="C15" s="603"/>
      <c r="D15" s="603"/>
      <c r="E15" s="603"/>
      <c r="F15" s="603"/>
      <c r="G15" s="603"/>
      <c r="H15" s="603"/>
      <c r="I15" s="603"/>
    </row>
    <row r="16" spans="1:37" s="309" customFormat="1" ht="12" customHeight="1">
      <c r="A16" s="603"/>
      <c r="B16" s="603"/>
      <c r="C16" s="603"/>
      <c r="D16" s="603"/>
      <c r="E16" s="603"/>
      <c r="F16" s="603"/>
      <c r="G16" s="603"/>
      <c r="H16" s="603"/>
      <c r="I16" s="603"/>
    </row>
    <row r="17" spans="1:9" s="259" customFormat="1" ht="6" customHeight="1">
      <c r="A17" s="603"/>
      <c r="B17" s="603"/>
      <c r="C17" s="603"/>
      <c r="D17" s="603"/>
      <c r="E17" s="603"/>
      <c r="F17" s="603"/>
      <c r="G17" s="603"/>
      <c r="H17" s="603"/>
      <c r="I17" s="603"/>
    </row>
    <row r="18" spans="1:9" s="259" customFormat="1" ht="6.75" customHeight="1">
      <c r="A18" s="603"/>
      <c r="B18" s="603"/>
      <c r="C18" s="603"/>
      <c r="D18" s="603"/>
      <c r="E18" s="603"/>
      <c r="F18" s="603"/>
      <c r="G18" s="603"/>
      <c r="H18" s="603"/>
      <c r="I18" s="603"/>
    </row>
    <row r="19" spans="1:9" s="259" customFormat="1" ht="0.95" hidden="1" customHeight="1">
      <c r="A19" s="604"/>
      <c r="B19" s="604"/>
      <c r="C19" s="604"/>
      <c r="D19" s="604"/>
      <c r="E19" s="604"/>
      <c r="F19" s="604"/>
      <c r="G19" s="604"/>
      <c r="H19" s="604"/>
      <c r="I19" s="604"/>
    </row>
    <row r="20" spans="1:9" s="259" customFormat="1" ht="39.75" customHeight="1">
      <c r="A20" s="306">
        <v>5</v>
      </c>
      <c r="B20" s="305" t="s">
        <v>1189</v>
      </c>
      <c r="C20" s="305" t="s">
        <v>1190</v>
      </c>
      <c r="D20" s="305" t="s">
        <v>1191</v>
      </c>
      <c r="E20" s="305" t="s">
        <v>1192</v>
      </c>
      <c r="F20" s="305" t="s">
        <v>1193</v>
      </c>
      <c r="G20" s="305" t="s">
        <v>1194</v>
      </c>
      <c r="H20" s="306">
        <v>6</v>
      </c>
      <c r="I20" s="305" t="s">
        <v>1195</v>
      </c>
    </row>
    <row r="21" spans="1:9" s="259" customFormat="1" ht="45.75" customHeight="1">
      <c r="A21" s="306">
        <v>6</v>
      </c>
      <c r="B21" s="305" t="s">
        <v>1196</v>
      </c>
      <c r="C21" s="305" t="s">
        <v>1197</v>
      </c>
      <c r="D21" s="305" t="s">
        <v>1198</v>
      </c>
      <c r="E21" s="305" t="s">
        <v>1199</v>
      </c>
      <c r="F21" s="305" t="s">
        <v>1200</v>
      </c>
      <c r="G21" s="305" t="s">
        <v>1201</v>
      </c>
      <c r="H21" s="306">
        <v>7.8</v>
      </c>
      <c r="I21" s="305" t="s">
        <v>1202</v>
      </c>
    </row>
    <row r="22" spans="1:9" ht="18" customHeight="1"/>
    <row r="23" spans="1:9" s="52" customFormat="1" ht="18" customHeight="1">
      <c r="C23" s="602" t="str">
        <f ca="1">'Исходник '!A12</f>
        <v>Руководитель электролаборатории:</v>
      </c>
      <c r="D23" s="602"/>
      <c r="E23" s="602"/>
      <c r="F23" s="339"/>
      <c r="G23" s="272" t="str">
        <f ca="1">'Исходник '!B12</f>
        <v>Кокшаров С.В.</v>
      </c>
    </row>
    <row r="24" spans="1:9" s="52" customFormat="1" ht="18" customHeight="1">
      <c r="F24" s="262" t="s">
        <v>1101</v>
      </c>
    </row>
    <row r="25" spans="1:9" ht="18" customHeight="1"/>
    <row r="26" spans="1:9" ht="18" customHeight="1"/>
    <row r="27" spans="1:9" ht="18" customHeight="1"/>
    <row r="28" spans="1:9" ht="18" customHeight="1"/>
    <row r="29" spans="1:9" ht="18" customHeight="1"/>
    <row r="30" spans="1:9" ht="18" customHeight="1"/>
    <row r="31" spans="1:9" ht="18" customHeight="1"/>
    <row r="32" spans="1: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spans="5:5" ht="18" customHeight="1"/>
    <row r="66" spans="5:5" ht="18" customHeight="1"/>
    <row r="67" spans="5:5" ht="18" customHeight="1"/>
    <row r="68" spans="5:5" ht="18" customHeight="1"/>
    <row r="69" spans="5:5" ht="18" customHeight="1"/>
    <row r="70" spans="5:5" ht="18" customHeight="1"/>
    <row r="71" spans="5:5" ht="18" customHeight="1"/>
    <row r="72" spans="5:5" ht="18" customHeight="1"/>
    <row r="73" spans="5:5" ht="18" customHeight="1"/>
    <row r="74" spans="5:5" ht="18" customHeight="1"/>
    <row r="75" spans="5:5" ht="18" customHeight="1"/>
    <row r="76" spans="5:5" ht="18" customHeight="1"/>
    <row r="77" spans="5:5" s="52" customFormat="1" ht="18" customHeight="1"/>
    <row r="78" spans="5:5" ht="18" customHeight="1">
      <c r="E78" s="61"/>
    </row>
    <row r="79" spans="5:5" ht="18" customHeight="1">
      <c r="E79" s="54"/>
    </row>
    <row r="80" spans="5:5" ht="18" customHeight="1">
      <c r="E80" s="61"/>
    </row>
    <row r="81" spans="1:5" ht="18" customHeight="1">
      <c r="E81" s="54"/>
    </row>
    <row r="82" spans="1:5" ht="18" customHeight="1">
      <c r="E82" s="61"/>
    </row>
    <row r="83" spans="1:5" ht="18" customHeight="1">
      <c r="E83" s="54"/>
    </row>
    <row r="84" spans="1:5" s="24" customFormat="1" ht="18" customHeight="1"/>
    <row r="85" spans="1:5" s="24" customFormat="1" ht="18" customHeight="1"/>
    <row r="86" spans="1:5" ht="18" customHeight="1">
      <c r="A86" s="5"/>
    </row>
    <row r="87" spans="1:5" ht="18" customHeight="1"/>
    <row r="88" spans="1:5" ht="18" customHeight="1"/>
    <row r="89" spans="1:5" ht="18" customHeight="1"/>
    <row r="90" spans="1:5" ht="18" customHeight="1"/>
    <row r="91" spans="1:5" ht="18" customHeight="1"/>
    <row r="92" spans="1:5" ht="18" customHeight="1"/>
    <row r="93" spans="1:5" ht="18" customHeight="1"/>
    <row r="94" spans="1:5" ht="18" customHeight="1"/>
    <row r="95" spans="1:5" ht="18" customHeight="1"/>
    <row r="96" spans="1: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mergeCells count="19">
    <mergeCell ref="F10:F19"/>
    <mergeCell ref="G10:G19"/>
    <mergeCell ref="H10:H19"/>
    <mergeCell ref="I10:I19"/>
    <mergeCell ref="C23:E23"/>
    <mergeCell ref="A10:A19"/>
    <mergeCell ref="B10:B19"/>
    <mergeCell ref="C10:C19"/>
    <mergeCell ref="D10:D19"/>
    <mergeCell ref="E10:E19"/>
    <mergeCell ref="A1:I1"/>
    <mergeCell ref="A5:A8"/>
    <mergeCell ref="B5:B8"/>
    <mergeCell ref="C5:C8"/>
    <mergeCell ref="D5:D8"/>
    <mergeCell ref="E5:E8"/>
    <mergeCell ref="G5:G8"/>
    <mergeCell ref="H5:H8"/>
    <mergeCell ref="I5:I8"/>
  </mergeCells>
  <phoneticPr fontId="0" type="noConversion"/>
  <dataValidations count="1">
    <dataValidation type="list" allowBlank="1" showInputMessage="1" showErrorMessage="1" sqref="A1:I1">
      <formula1>'Исходник '!H17:H18</formula1>
    </dataValidation>
  </dataValidations>
  <pageMargins left="0.39374999999999999" right="0.19652800000000001" top="0.59027799999999997" bottom="0.39374999999999999" header="0.51180599999999998" footer="0.19652800000000001"/>
  <pageSetup paperSize="9" fitToWidth="0" fitToHeight="3" orientation="landscape"/>
  <headerFooter>
    <oddFooter>&amp;C&amp;A, стр.&amp;P из &amp;N</oddFooter>
  </headerFooter>
</worksheet>
</file>

<file path=xl/worksheets/sheet6.xml><?xml version="1.0" encoding="utf-8"?>
<worksheet xmlns="http://schemas.openxmlformats.org/spreadsheetml/2006/main" xmlns:r="http://schemas.openxmlformats.org/officeDocument/2006/relationships">
  <dimension ref="A1:BH78"/>
  <sheetViews>
    <sheetView topLeftCell="A61" zoomScale="115" workbookViewId="0">
      <selection activeCell="AG76" sqref="AG76"/>
    </sheetView>
  </sheetViews>
  <sheetFormatPr defaultRowHeight="15.75"/>
  <cols>
    <col min="1" max="10" width="3.28515625" style="6" customWidth="1"/>
    <col min="11" max="11" width="1.5703125" style="6" customWidth="1"/>
    <col min="12" max="12" width="1" style="6" customWidth="1"/>
    <col min="13" max="14" width="3.28515625" style="6" customWidth="1"/>
    <col min="15" max="15" width="2.5703125" style="6" customWidth="1"/>
    <col min="16" max="18" width="3.28515625" style="6" customWidth="1"/>
    <col min="19" max="19" width="3.42578125" style="6" customWidth="1"/>
    <col min="20" max="20" width="2.7109375" style="6" customWidth="1"/>
    <col min="21" max="21" width="3" style="6" customWidth="1"/>
    <col min="22" max="27" width="3.28515625" style="6" customWidth="1"/>
    <col min="28" max="28" width="2" style="6" customWidth="1"/>
    <col min="29" max="29" width="5.5703125" style="6" customWidth="1"/>
    <col min="30" max="31" width="3.28515625" style="6" customWidth="1"/>
    <col min="32" max="16384" width="9.140625" style="6"/>
  </cols>
  <sheetData>
    <row r="1" spans="1:60" s="182" customFormat="1" ht="29.25" customHeight="1">
      <c r="A1" s="605" t="s">
        <v>1203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475"/>
      <c r="AC1" s="475"/>
      <c r="AD1" s="475"/>
    </row>
    <row r="2" spans="1:60" s="244" customFormat="1" ht="17.25" customHeight="1">
      <c r="A2" s="606" t="s">
        <v>1204</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470"/>
      <c r="AC2" s="470"/>
      <c r="AD2" s="470"/>
    </row>
    <row r="3" spans="1:60" ht="15.75" customHeight="1">
      <c r="A3" s="60" t="s">
        <v>1205</v>
      </c>
      <c r="C3" s="56" t="str">
        <f ca="1">'Исходник '!B34</f>
        <v>30 июня 2020г.</v>
      </c>
      <c r="M3" s="60" t="s">
        <v>968</v>
      </c>
      <c r="N3"/>
      <c r="O3"/>
      <c r="P3" s="56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Q3" s="470"/>
      <c r="R3" s="470"/>
      <c r="S3" s="470"/>
      <c r="T3" s="470"/>
      <c r="U3" s="470"/>
      <c r="V3" s="470"/>
      <c r="W3" s="470"/>
      <c r="X3" s="470"/>
      <c r="Y3" s="470"/>
      <c r="Z3" s="470"/>
      <c r="AA3" s="470"/>
      <c r="AB3" s="470"/>
      <c r="AC3" s="470"/>
      <c r="AD3" s="470"/>
    </row>
    <row r="4" spans="1:60" ht="16.5" customHeight="1">
      <c r="M4" s="60" t="s">
        <v>971</v>
      </c>
      <c r="N4"/>
      <c r="O4"/>
      <c r="P4" s="561">
        <f ca="1">'Исходник '!B21</f>
        <v>0</v>
      </c>
      <c r="Q4" s="470"/>
      <c r="R4" s="470"/>
      <c r="S4" s="470"/>
      <c r="T4" s="470"/>
      <c r="U4" s="470"/>
      <c r="V4" s="470"/>
      <c r="W4" s="470"/>
      <c r="X4" s="470"/>
      <c r="Y4" s="470"/>
      <c r="Z4" s="470"/>
      <c r="AA4" s="470"/>
      <c r="AB4" s="470"/>
      <c r="AC4" s="470"/>
      <c r="AD4" s="470"/>
    </row>
    <row r="5" spans="1:60" s="32" customFormat="1">
      <c r="A5" s="561" t="s">
        <v>1206</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2"/>
      <c r="AC5" s="562"/>
      <c r="AD5" s="562"/>
    </row>
    <row r="6" spans="1:60" s="32" customFormat="1" ht="13.5" customHeight="1">
      <c r="A6" s="561"/>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2"/>
      <c r="AC6" s="562"/>
      <c r="AD6" s="562"/>
    </row>
    <row r="7" spans="1:60" s="182" customFormat="1" ht="21.75" customHeight="1">
      <c r="A7" s="607" t="s">
        <v>1207</v>
      </c>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row>
    <row r="8" spans="1:60" s="56" customFormat="1" ht="31.5" customHeight="1">
      <c r="A8" s="609" t="s">
        <v>930</v>
      </c>
      <c r="B8" s="561" t="s">
        <v>1208</v>
      </c>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row>
    <row r="9" spans="1:60" s="56" customFormat="1">
      <c r="A9" s="609"/>
      <c r="B9" s="561" t="s">
        <v>1209</v>
      </c>
      <c r="C9" s="561"/>
      <c r="D9" s="561"/>
      <c r="E9" s="561"/>
      <c r="F9" s="561"/>
      <c r="G9" s="561"/>
      <c r="H9" s="561"/>
      <c r="I9" s="561"/>
      <c r="J9" s="561"/>
      <c r="K9" s="561"/>
      <c r="L9" s="561"/>
      <c r="M9" s="561"/>
      <c r="N9" s="561"/>
      <c r="O9" s="561"/>
      <c r="P9" s="561"/>
      <c r="Q9" s="610" t="str">
        <f ca="1">'Исходник '!D12</f>
        <v>№503-1</v>
      </c>
      <c r="R9" s="610"/>
      <c r="S9" s="610"/>
      <c r="T9" s="610"/>
      <c r="U9" s="28"/>
      <c r="V9" s="28"/>
      <c r="W9" s="28"/>
      <c r="X9" s="28"/>
      <c r="Y9" s="28"/>
      <c r="Z9" s="28"/>
      <c r="AA9" s="28"/>
      <c r="AB9" s="52"/>
      <c r="AC9" s="52"/>
    </row>
    <row r="10" spans="1:60" s="56" customFormat="1" ht="32.25" customHeight="1">
      <c r="A10" s="609" t="s">
        <v>930</v>
      </c>
      <c r="B10" s="561" t="s">
        <v>1210</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470"/>
      <c r="AC10" s="470"/>
      <c r="AD10" s="470"/>
    </row>
    <row r="11" spans="1:60" s="56" customFormat="1">
      <c r="A11" s="609"/>
      <c r="B11" s="561" t="s">
        <v>1211</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470"/>
      <c r="AC11" s="470"/>
      <c r="AD11" s="470"/>
    </row>
    <row r="12" spans="1:60" s="56" customFormat="1" ht="15.75" customHeight="1">
      <c r="A12" s="609"/>
      <c r="B12" s="561" t="s">
        <v>1212</v>
      </c>
      <c r="C12" s="561"/>
      <c r="D12" s="561"/>
      <c r="E12" s="561"/>
      <c r="F12" s="610" t="str">
        <f ca="1">'Исходник '!D13</f>
        <v>№503-2</v>
      </c>
      <c r="G12" s="610"/>
      <c r="H12" s="610"/>
      <c r="I12" s="28"/>
      <c r="J12" s="28"/>
      <c r="K12" s="28"/>
      <c r="L12" s="28"/>
      <c r="M12" s="28"/>
      <c r="N12" s="28"/>
      <c r="O12" s="28"/>
      <c r="P12" s="28"/>
      <c r="Q12" s="28"/>
      <c r="R12" s="28"/>
      <c r="S12" s="28"/>
      <c r="T12" s="28"/>
      <c r="U12" s="28"/>
      <c r="V12" s="28"/>
      <c r="W12" s="28"/>
      <c r="X12" s="28"/>
      <c r="Y12" s="28"/>
      <c r="Z12" s="28"/>
      <c r="AA12" s="28"/>
    </row>
    <row r="13" spans="1:60" s="56" customFormat="1">
      <c r="A13" s="609" t="s">
        <v>930</v>
      </c>
      <c r="B13" s="561" t="s">
        <v>1213</v>
      </c>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470"/>
      <c r="AC13" s="470"/>
      <c r="AD13" s="470"/>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row>
    <row r="14" spans="1:60" s="56" customFormat="1">
      <c r="A14" s="609"/>
      <c r="B14" s="561" t="s">
        <v>1214</v>
      </c>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470"/>
      <c r="AC14" s="470"/>
      <c r="AD14" s="470"/>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s="56" customFormat="1" ht="30.75" customHeight="1">
      <c r="A15" s="609"/>
      <c r="B15" s="561" t="s">
        <v>1215</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470"/>
      <c r="AC15" s="470"/>
      <c r="AD15" s="470"/>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row>
    <row r="16" spans="1:60" s="56" customFormat="1" ht="17.25" customHeight="1">
      <c r="A16" s="609"/>
      <c r="B16" s="561" t="s">
        <v>1216</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470"/>
      <c r="AC16" s="470"/>
      <c r="AD16" s="470"/>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row>
    <row r="17" spans="1:60" s="56" customFormat="1" ht="18" customHeight="1">
      <c r="A17" s="609"/>
      <c r="B17" s="561" t="s">
        <v>1217</v>
      </c>
      <c r="C17" s="470"/>
      <c r="D17" s="470"/>
      <c r="E17" s="470"/>
      <c r="F17" s="470"/>
      <c r="G17" s="470"/>
      <c r="H17" s="470"/>
      <c r="I17" s="470"/>
      <c r="J17" s="470"/>
      <c r="K17" s="470"/>
      <c r="L17" s="470"/>
      <c r="M17" s="470"/>
      <c r="N17" s="470"/>
      <c r="O17" s="470"/>
      <c r="P17" s="470"/>
      <c r="Q17" s="470"/>
      <c r="R17" s="610" t="str">
        <f ca="1">'Исходник '!D14</f>
        <v>№503-3</v>
      </c>
      <c r="S17" s="610"/>
      <c r="T17" s="610"/>
      <c r="U17" s="610"/>
      <c r="V17" s="57"/>
      <c r="W17" s="57"/>
      <c r="X17" s="57"/>
      <c r="Y17" s="28"/>
      <c r="Z17" s="28"/>
      <c r="AA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row>
    <row r="18" spans="1:60" s="56" customFormat="1" ht="31.5" customHeight="1">
      <c r="A18" s="609" t="s">
        <v>930</v>
      </c>
      <c r="B18" s="561" t="s">
        <v>1218</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470"/>
      <c r="AC18" s="470"/>
      <c r="AD18" s="470"/>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row>
    <row r="19" spans="1:60" s="56" customFormat="1" ht="17.25" customHeight="1">
      <c r="A19" s="609"/>
      <c r="B19" s="561" t="s">
        <v>1219</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470"/>
      <c r="AC19" s="470"/>
      <c r="AD19" s="470"/>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row>
    <row r="20" spans="1:60" s="56" customFormat="1" ht="18" customHeight="1">
      <c r="A20" s="609"/>
      <c r="B20" s="561" t="s">
        <v>1220</v>
      </c>
      <c r="C20" s="561"/>
      <c r="D20" s="561"/>
      <c r="E20" s="561"/>
      <c r="F20" s="561"/>
      <c r="G20" s="561"/>
      <c r="H20" s="561"/>
      <c r="I20" s="561"/>
      <c r="J20" s="561"/>
      <c r="K20" s="561"/>
      <c r="L20" s="561"/>
      <c r="M20" s="561"/>
      <c r="N20" s="561"/>
      <c r="O20" s="561"/>
      <c r="P20" s="470"/>
      <c r="Q20" s="470"/>
      <c r="R20" s="610" t="str">
        <f ca="1">'Исходник '!D15</f>
        <v>№503-4</v>
      </c>
      <c r="S20" s="610"/>
      <c r="T20" s="610"/>
      <c r="U20" s="610"/>
      <c r="V20" s="28"/>
      <c r="W20" s="28"/>
      <c r="X20" s="28"/>
      <c r="Y20" s="28"/>
      <c r="Z20" s="28"/>
      <c r="AA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row>
    <row r="21" spans="1:60" s="56" customFormat="1" ht="63" customHeight="1">
      <c r="A21" s="609" t="s">
        <v>930</v>
      </c>
      <c r="B21" s="561" t="s">
        <v>1221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470"/>
      <c r="AC21" s="470"/>
      <c r="AD21" s="470"/>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row>
    <row r="22" spans="1:60" s="56" customFormat="1" ht="16.5" customHeight="1">
      <c r="A22" s="609"/>
      <c r="B22" s="561" t="s">
        <v>1222</v>
      </c>
      <c r="C22" s="561"/>
      <c r="D22" s="561"/>
      <c r="E22" s="561"/>
      <c r="F22" s="561"/>
      <c r="G22" s="561"/>
      <c r="H22" s="561"/>
      <c r="I22" s="561"/>
      <c r="J22" s="561"/>
      <c r="K22" s="561"/>
      <c r="L22" s="561"/>
      <c r="M22" s="561"/>
      <c r="N22" s="470"/>
      <c r="O22" s="470"/>
      <c r="P22" s="470"/>
      <c r="Q22" s="470"/>
      <c r="R22" s="610" t="str">
        <f ca="1">'Исходник '!D16</f>
        <v>№503-5</v>
      </c>
      <c r="S22" s="610"/>
      <c r="T22" s="610"/>
      <c r="U22" s="610"/>
      <c r="V22" s="610"/>
      <c r="W22" s="28"/>
      <c r="X22" s="28"/>
      <c r="Y22" s="28"/>
      <c r="Z22" s="28"/>
      <c r="AA22" s="28"/>
      <c r="AB22" s="52"/>
      <c r="AC22" s="52"/>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row>
    <row r="23" spans="1:60" s="56" customFormat="1" ht="16.5" customHeight="1">
      <c r="A23" s="609" t="s">
        <v>930</v>
      </c>
      <c r="B23" s="561" t="s">
        <v>1223</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470"/>
      <c r="AC23" s="470"/>
      <c r="AD23" s="470"/>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row>
    <row r="24" spans="1:60" s="56" customFormat="1">
      <c r="A24" s="609"/>
      <c r="B24" s="561" t="s">
        <v>1224</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470"/>
      <c r="AC24" s="470"/>
      <c r="AD24" s="470"/>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row>
    <row r="25" spans="1:60" s="56" customFormat="1" ht="33" customHeight="1">
      <c r="A25" s="609"/>
      <c r="B25" s="561" t="s">
        <v>1225</v>
      </c>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470"/>
      <c r="AC25" s="470"/>
      <c r="AD25" s="470"/>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row>
    <row r="26" spans="1:60" s="56" customFormat="1" ht="16.5" customHeight="1">
      <c r="A26" s="609"/>
      <c r="B26" s="561" t="s">
        <v>1226</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470"/>
      <c r="AC26" s="470"/>
      <c r="AD26" s="470"/>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row>
    <row r="27" spans="1:60" s="56" customFormat="1" ht="16.5" customHeight="1">
      <c r="B27" s="561" t="s">
        <v>1227</v>
      </c>
      <c r="C27" s="561"/>
      <c r="D27" s="561"/>
      <c r="E27" s="561"/>
      <c r="F27" s="610" t="str">
        <f ca="1">'Исходник '!D17</f>
        <v>№503-6</v>
      </c>
      <c r="G27" s="610"/>
      <c r="H27" s="610"/>
      <c r="I27" s="28"/>
      <c r="J27" s="28"/>
      <c r="K27" s="28"/>
      <c r="L27" s="28"/>
      <c r="M27" s="28"/>
      <c r="N27" s="28"/>
      <c r="O27" s="28"/>
      <c r="P27" s="28"/>
      <c r="Q27" s="28"/>
      <c r="R27" s="28"/>
      <c r="S27" s="28"/>
      <c r="T27" s="28"/>
      <c r="U27" s="28"/>
      <c r="V27" s="28"/>
      <c r="W27" s="28"/>
      <c r="X27" s="28"/>
      <c r="Y27" s="28"/>
      <c r="Z27" s="28"/>
      <c r="AA27" s="28"/>
    </row>
    <row r="28" spans="1:60" s="56" customFormat="1" ht="46.5" customHeight="1">
      <c r="A28" s="609" t="s">
        <v>930</v>
      </c>
      <c r="B28" s="561" t="s">
        <v>1228</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470"/>
      <c r="AC28" s="470"/>
      <c r="AD28" s="470"/>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s="56" customFormat="1" ht="18" customHeight="1">
      <c r="A29" s="609"/>
      <c r="B29" s="561" t="s">
        <v>1229</v>
      </c>
      <c r="C29" s="470"/>
      <c r="D29" s="470"/>
      <c r="E29" s="470"/>
      <c r="F29" s="470"/>
      <c r="G29" s="470"/>
      <c r="H29" s="470"/>
      <c r="I29" s="470"/>
      <c r="J29" s="470"/>
      <c r="K29" s="470"/>
      <c r="L29" s="470"/>
      <c r="M29" s="470"/>
      <c r="N29" s="470"/>
      <c r="O29" s="470"/>
      <c r="P29" s="470"/>
      <c r="Q29" s="470"/>
      <c r="R29" s="610" t="str">
        <f ca="1">'Исходник '!F12</f>
        <v>№503-7</v>
      </c>
      <c r="S29" s="610"/>
      <c r="T29" s="610"/>
      <c r="U29" s="610" t="str">
        <f ca="1">'Исходник '!F13</f>
        <v>№503-8</v>
      </c>
      <c r="V29" s="611"/>
      <c r="W29" s="611"/>
      <c r="X29" s="57"/>
      <c r="Y29" s="28"/>
      <c r="Z29" s="28"/>
      <c r="AA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s="56" customFormat="1" ht="47.25" customHeight="1">
      <c r="A30" s="609" t="s">
        <v>930</v>
      </c>
      <c r="B30" s="561" t="s">
        <v>1230</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470"/>
      <c r="AC30" s="470"/>
      <c r="AD30" s="470"/>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s="56" customFormat="1" ht="18" customHeight="1">
      <c r="A31" s="609"/>
      <c r="B31" s="561" t="s">
        <v>1229</v>
      </c>
      <c r="C31" s="470"/>
      <c r="D31" s="470"/>
      <c r="E31" s="470"/>
      <c r="F31" s="470"/>
      <c r="G31" s="470"/>
      <c r="H31" s="470"/>
      <c r="I31" s="470"/>
      <c r="J31" s="470"/>
      <c r="K31" s="470"/>
      <c r="L31" s="470"/>
      <c r="M31" s="470"/>
      <c r="N31" s="470"/>
      <c r="O31" s="470"/>
      <c r="P31" s="470"/>
      <c r="Q31" s="470"/>
      <c r="R31" s="610" t="str">
        <f ca="1">'Исходник '!F15</f>
        <v>№503-10</v>
      </c>
      <c r="S31" s="610"/>
      <c r="T31" s="610"/>
      <c r="U31" s="610"/>
      <c r="V31" s="611"/>
      <c r="W31" s="611"/>
      <c r="X31" s="57"/>
      <c r="Y31" s="28"/>
      <c r="Z31" s="28"/>
      <c r="AA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s="56" customFormat="1" ht="31.5" customHeight="1">
      <c r="A32" s="609" t="s">
        <v>930</v>
      </c>
      <c r="B32" s="561" t="s">
        <v>1231</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470"/>
      <c r="AC32" s="470"/>
      <c r="AD32" s="470"/>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s="56" customFormat="1" ht="18" customHeight="1">
      <c r="A33" s="609"/>
      <c r="B33" s="561" t="s">
        <v>1217</v>
      </c>
      <c r="C33" s="470"/>
      <c r="D33" s="470"/>
      <c r="E33" s="470"/>
      <c r="F33" s="470"/>
      <c r="G33" s="470"/>
      <c r="H33" s="470"/>
      <c r="I33" s="470"/>
      <c r="J33" s="470"/>
      <c r="K33" s="470"/>
      <c r="L33" s="470"/>
      <c r="M33" s="470"/>
      <c r="N33" s="470"/>
      <c r="O33" s="470"/>
      <c r="P33" s="470"/>
      <c r="Q33" s="470"/>
      <c r="R33" s="610" t="str">
        <f ca="1">'Исходник '!F19</f>
        <v>№503-15</v>
      </c>
      <c r="S33" s="610"/>
      <c r="T33" s="610"/>
      <c r="U33" s="610"/>
      <c r="V33" s="611"/>
      <c r="W33" s="611"/>
      <c r="X33" s="57"/>
      <c r="Y33" s="28"/>
      <c r="Z33" s="28"/>
      <c r="AA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s="182" customFormat="1" ht="21" customHeight="1">
      <c r="A34" s="607" t="s">
        <v>1232</v>
      </c>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row>
    <row r="35" spans="1:60" ht="16.5" customHeight="1">
      <c r="A35" s="612" t="s">
        <v>1233</v>
      </c>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3"/>
      <c r="AB35" s="613"/>
      <c r="AC35" s="613"/>
      <c r="AD35" s="613"/>
    </row>
    <row r="36" spans="1:60" s="182" customFormat="1" ht="25.5" customHeight="1">
      <c r="A36" s="607" t="s">
        <v>1234</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8"/>
      <c r="AC36" s="608"/>
      <c r="AD36" s="608"/>
    </row>
    <row r="37" spans="1:60" ht="15" customHeight="1">
      <c r="A37" s="51" t="s">
        <v>930</v>
      </c>
      <c r="B37" s="614" t="s">
        <v>1235</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562"/>
      <c r="AC37" s="562"/>
      <c r="AD37" s="562"/>
    </row>
    <row r="38" spans="1:60" s="56" customFormat="1" ht="15.75" customHeight="1">
      <c r="A38" s="609" t="s">
        <v>930</v>
      </c>
      <c r="B38" s="561" t="s">
        <v>1236</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row>
    <row r="39" spans="1:60" s="56" customFormat="1" ht="48" customHeight="1">
      <c r="A39" s="60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row>
    <row r="40" spans="1:60" s="56" customFormat="1" ht="15.75" customHeight="1">
      <c r="A40" s="51" t="s">
        <v>930</v>
      </c>
      <c r="B40" s="561" t="s">
        <v>1237</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470"/>
      <c r="AC40" s="470"/>
      <c r="AD40" s="470"/>
    </row>
    <row r="41" spans="1:60" s="56" customFormat="1" ht="17.25" customHeight="1">
      <c r="A41" s="51" t="s">
        <v>930</v>
      </c>
      <c r="B41" s="561" t="s">
        <v>1238</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470"/>
      <c r="AC41" s="470"/>
      <c r="AD41" s="470"/>
    </row>
    <row r="42" spans="1:60" s="56" customFormat="1" ht="32.25" customHeight="1">
      <c r="A42" s="51" t="s">
        <v>930</v>
      </c>
      <c r="B42" s="561" t="s">
        <v>1239</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470"/>
      <c r="AC42" s="470"/>
      <c r="AD42" s="470"/>
    </row>
    <row r="43" spans="1:60" s="56" customFormat="1" ht="15.75" customHeight="1">
      <c r="A43" s="51" t="s">
        <v>930</v>
      </c>
      <c r="B43" s="561" t="s">
        <v>1240</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470"/>
      <c r="AC43" s="470"/>
      <c r="AD43" s="470"/>
    </row>
    <row r="44" spans="1:60" s="56" customFormat="1" ht="31.5" customHeight="1">
      <c r="A44" s="51"/>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470"/>
      <c r="AC44" s="470"/>
      <c r="AD44" s="470"/>
    </row>
    <row r="45" spans="1:60" ht="23.25" customHeight="1">
      <c r="A45" s="607" t="s">
        <v>1241</v>
      </c>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8"/>
      <c r="AC45" s="608"/>
      <c r="AD45" s="608"/>
    </row>
    <row r="46" spans="1:60" ht="12.75" customHeight="1">
      <c r="A46" s="607"/>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8"/>
      <c r="AC46" s="608"/>
      <c r="AD46" s="608"/>
    </row>
    <row r="47" spans="1:60" s="56" customFormat="1">
      <c r="A47" s="609" t="s">
        <v>930</v>
      </c>
      <c r="B47" s="561" t="s">
        <v>1242</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470"/>
      <c r="AC47" s="470"/>
      <c r="AD47" s="470"/>
    </row>
    <row r="48" spans="1:60" s="56" customFormat="1">
      <c r="A48" s="609"/>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470"/>
      <c r="AC48" s="470"/>
      <c r="AD48" s="470"/>
    </row>
    <row r="49" spans="1:30" s="56" customFormat="1">
      <c r="A49" s="609"/>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470"/>
      <c r="AC49" s="470"/>
      <c r="AD49" s="470"/>
    </row>
    <row r="50" spans="1:30" s="56" customFormat="1">
      <c r="A50" s="609" t="s">
        <v>930</v>
      </c>
      <c r="B50" s="561" t="s">
        <v>1243</v>
      </c>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470"/>
      <c r="AC50" s="470"/>
      <c r="AD50" s="470"/>
    </row>
    <row r="51" spans="1:30" s="56" customFormat="1">
      <c r="A51" s="609"/>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470"/>
      <c r="AC51" s="470"/>
      <c r="AD51" s="470"/>
    </row>
    <row r="52" spans="1:30" s="56" customFormat="1">
      <c r="A52" s="609"/>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470"/>
      <c r="AC52" s="470"/>
      <c r="AD52" s="470"/>
    </row>
    <row r="53" spans="1:30" s="56" customFormat="1">
      <c r="A53" s="609" t="s">
        <v>930</v>
      </c>
      <c r="B53" s="561" t="s">
        <v>1244</v>
      </c>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470"/>
      <c r="AC53" s="470"/>
      <c r="AD53" s="470"/>
    </row>
    <row r="54" spans="1:30" s="56" customFormat="1">
      <c r="A54" s="609"/>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470"/>
      <c r="AC54" s="470"/>
      <c r="AD54" s="470"/>
    </row>
    <row r="55" spans="1:30" s="56" customFormat="1" ht="141.75" customHeight="1">
      <c r="A55" s="609"/>
      <c r="B55" s="561"/>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470"/>
      <c r="AC55" s="470"/>
      <c r="AD55" s="470"/>
    </row>
    <row r="56" spans="1:30" s="56" customFormat="1">
      <c r="A56" s="609" t="s">
        <v>930</v>
      </c>
      <c r="B56" s="561" t="s">
        <v>1245</v>
      </c>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470"/>
      <c r="AC56" s="470"/>
      <c r="AD56" s="470"/>
    </row>
    <row r="57" spans="1:30" s="56" customFormat="1">
      <c r="A57" s="609"/>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470"/>
      <c r="AC57" s="470"/>
      <c r="AD57" s="470"/>
    </row>
    <row r="58" spans="1:30" s="56" customFormat="1">
      <c r="A58" s="609"/>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470"/>
      <c r="AC58" s="470"/>
      <c r="AD58" s="470"/>
    </row>
    <row r="59" spans="1:30" s="56" customFormat="1">
      <c r="A59" s="609"/>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470"/>
      <c r="AC59" s="470"/>
      <c r="AD59" s="470"/>
    </row>
    <row r="60" spans="1:30" s="56" customFormat="1">
      <c r="A60" s="609" t="s">
        <v>930</v>
      </c>
      <c r="B60" s="561" t="s">
        <v>1246</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470"/>
      <c r="AC60" s="470"/>
      <c r="AD60" s="470"/>
    </row>
    <row r="61" spans="1:30" s="56" customFormat="1">
      <c r="A61" s="609"/>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470"/>
      <c r="AC61" s="470"/>
      <c r="AD61" s="470"/>
    </row>
    <row r="62" spans="1:30" s="56" customFormat="1">
      <c r="A62" s="609"/>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470"/>
      <c r="AC62" s="470"/>
      <c r="AD62" s="470"/>
    </row>
    <row r="63" spans="1:30" s="56" customFormat="1" ht="31.5" customHeight="1">
      <c r="A63" s="609"/>
      <c r="B63" s="561"/>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470"/>
      <c r="AC63" s="470"/>
      <c r="AD63" s="470"/>
    </row>
    <row r="64" spans="1:30" s="56" customFormat="1">
      <c r="A64" s="609" t="s">
        <v>930</v>
      </c>
      <c r="B64" s="561" t="s">
        <v>1247</v>
      </c>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470"/>
      <c r="AC64" s="470"/>
      <c r="AD64" s="470"/>
    </row>
    <row r="65" spans="1:30" s="56" customFormat="1">
      <c r="A65" s="609"/>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470"/>
      <c r="AC65" s="470"/>
      <c r="AD65" s="470"/>
    </row>
    <row r="66" spans="1:30" s="56" customFormat="1">
      <c r="A66" s="609"/>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470"/>
      <c r="AC66" s="470"/>
      <c r="AD66" s="470"/>
    </row>
    <row r="67" spans="1:30" s="56" customFormat="1" ht="31.5" customHeight="1">
      <c r="A67" s="609"/>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470"/>
      <c r="AC67" s="470"/>
      <c r="AD67" s="470"/>
    </row>
    <row r="68" spans="1:30" s="56" customFormat="1">
      <c r="A68" s="609" t="s">
        <v>930</v>
      </c>
      <c r="B68" s="561" t="s">
        <v>1248</v>
      </c>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470"/>
      <c r="AC68" s="470"/>
      <c r="AD68" s="470"/>
    </row>
    <row r="69" spans="1:30" s="56" customFormat="1">
      <c r="A69" s="609"/>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470"/>
      <c r="AC69" s="470"/>
      <c r="AD69" s="470"/>
    </row>
    <row r="70" spans="1:30" s="56" customFormat="1">
      <c r="A70" s="609"/>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470"/>
      <c r="AC70" s="470"/>
      <c r="AD70" s="470"/>
    </row>
    <row r="71" spans="1:30" s="56" customFormat="1" ht="15.75" customHeight="1">
      <c r="A71" s="609"/>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470"/>
      <c r="AC71" s="470"/>
      <c r="AD71" s="470"/>
    </row>
    <row r="72" spans="1:30" ht="18.75" customHeight="1">
      <c r="A72" s="606" t="s">
        <v>1249</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17"/>
      <c r="AC72" s="617"/>
      <c r="AD72" s="617"/>
    </row>
    <row r="73" spans="1:30" ht="15" customHeight="1">
      <c r="A73" s="606"/>
      <c r="B73" s="606"/>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17"/>
      <c r="AC73" s="617"/>
      <c r="AD73" s="617"/>
    </row>
    <row r="74" spans="1:30" ht="15.75" customHeight="1">
      <c r="A74" s="561" t="str">
        <f ca="1">'Исходник '!H43</f>
        <v>В результате проведения проверки эл. оборудования на соответствие нормативным документам установлено, что электроустановка в объеме, представленном к испытаниям, соответствует требованиям  НТД за исключением пунктов, указанных в ведомости дефектов.</v>
      </c>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row>
    <row r="75" spans="1:30">
      <c r="A75" s="470"/>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row>
    <row r="76" spans="1:30" ht="23.25" customHeight="1">
      <c r="A76" s="470"/>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row>
    <row r="77" spans="1:30" s="56" customFormat="1" ht="16.5" customHeight="1">
      <c r="B77" s="271" t="s">
        <v>1250</v>
      </c>
      <c r="F77" s="340" t="s">
        <v>1251</v>
      </c>
      <c r="G77" s="340"/>
      <c r="H77" s="341"/>
      <c r="I77" s="340"/>
      <c r="J77" s="340"/>
      <c r="K77" s="340"/>
      <c r="L77" s="340"/>
      <c r="M77" s="340"/>
      <c r="N77" s="340"/>
      <c r="P77" s="618"/>
      <c r="Q77" s="618"/>
      <c r="R77" s="618"/>
      <c r="S77" s="618"/>
      <c r="T77" s="618"/>
      <c r="U77" s="618"/>
      <c r="W77" s="56" t="s">
        <v>1252</v>
      </c>
    </row>
    <row r="78" spans="1:30" s="56" customFormat="1">
      <c r="F78" s="615" t="s">
        <v>1253</v>
      </c>
      <c r="G78" s="615"/>
      <c r="H78" s="615"/>
      <c r="I78" s="615"/>
      <c r="J78" s="615"/>
      <c r="K78" s="615"/>
      <c r="L78" s="615"/>
      <c r="M78" s="615"/>
      <c r="N78" s="615"/>
      <c r="P78" s="616" t="s">
        <v>1130</v>
      </c>
      <c r="Q78" s="616"/>
      <c r="R78" s="616"/>
      <c r="S78" s="616"/>
      <c r="T78" s="616"/>
      <c r="U78" s="616"/>
    </row>
  </sheetData>
  <mergeCells count="83">
    <mergeCell ref="A60:A63"/>
    <mergeCell ref="B60:AD63"/>
    <mergeCell ref="F78:N78"/>
    <mergeCell ref="P78:U78"/>
    <mergeCell ref="A68:A71"/>
    <mergeCell ref="B68:AD71"/>
    <mergeCell ref="A72:AD73"/>
    <mergeCell ref="A74:AD76"/>
    <mergeCell ref="P77:U77"/>
    <mergeCell ref="A64:A67"/>
    <mergeCell ref="B64:AD67"/>
    <mergeCell ref="A47:A49"/>
    <mergeCell ref="B47:AD49"/>
    <mergeCell ref="A50:A52"/>
    <mergeCell ref="B50:AD52"/>
    <mergeCell ref="A53:A55"/>
    <mergeCell ref="B53:AD55"/>
    <mergeCell ref="A56:A59"/>
    <mergeCell ref="B56:AD59"/>
    <mergeCell ref="A38:A39"/>
    <mergeCell ref="B38:AD39"/>
    <mergeCell ref="B40:AD40"/>
    <mergeCell ref="B41:AD41"/>
    <mergeCell ref="B42:AD42"/>
    <mergeCell ref="B43:AD44"/>
    <mergeCell ref="B32:AD32"/>
    <mergeCell ref="A32:A33"/>
    <mergeCell ref="B33:Q33"/>
    <mergeCell ref="R33:T33"/>
    <mergeCell ref="U33:W33"/>
    <mergeCell ref="A45:AD46"/>
    <mergeCell ref="A34:AD34"/>
    <mergeCell ref="A35:AD35"/>
    <mergeCell ref="A36:AD36"/>
    <mergeCell ref="B37:AD37"/>
    <mergeCell ref="B28:AD28"/>
    <mergeCell ref="A28:A29"/>
    <mergeCell ref="B29:Q29"/>
    <mergeCell ref="R29:T29"/>
    <mergeCell ref="U29:W29"/>
    <mergeCell ref="B30:AD30"/>
    <mergeCell ref="A30:A31"/>
    <mergeCell ref="B31:Q31"/>
    <mergeCell ref="R31:T31"/>
    <mergeCell ref="U31:W31"/>
    <mergeCell ref="B21:AD21"/>
    <mergeCell ref="A21:A22"/>
    <mergeCell ref="B22:Q22"/>
    <mergeCell ref="R22:V22"/>
    <mergeCell ref="B27:E27"/>
    <mergeCell ref="F27:H27"/>
    <mergeCell ref="B18:AD18"/>
    <mergeCell ref="A18:A20"/>
    <mergeCell ref="B19:AD19"/>
    <mergeCell ref="B20:Q20"/>
    <mergeCell ref="R20:U20"/>
    <mergeCell ref="B23:AD23"/>
    <mergeCell ref="A23:A26"/>
    <mergeCell ref="B24:AD24"/>
    <mergeCell ref="B25:AD25"/>
    <mergeCell ref="B26:AD26"/>
    <mergeCell ref="B13:AD13"/>
    <mergeCell ref="A13:A17"/>
    <mergeCell ref="B14:AD14"/>
    <mergeCell ref="B15:AD15"/>
    <mergeCell ref="B16:AD16"/>
    <mergeCell ref="B17:Q17"/>
    <mergeCell ref="R17:U17"/>
    <mergeCell ref="B8:AD8"/>
    <mergeCell ref="A8:A9"/>
    <mergeCell ref="B9:P9"/>
    <mergeCell ref="Q9:T9"/>
    <mergeCell ref="B10:AD10"/>
    <mergeCell ref="A10:A12"/>
    <mergeCell ref="B11:AD11"/>
    <mergeCell ref="B12:E12"/>
    <mergeCell ref="F12:H12"/>
    <mergeCell ref="A5:AD6"/>
    <mergeCell ref="A1:AD1"/>
    <mergeCell ref="A2:AD2"/>
    <mergeCell ref="P3:AD3"/>
    <mergeCell ref="P4:AD4"/>
    <mergeCell ref="A7:AD7"/>
  </mergeCells>
  <phoneticPr fontId="0" type="noConversion"/>
  <pageMargins left="0.70833299999999999" right="0.309722" top="0.74791700000000005" bottom="0.74791700000000005" header="0.315278" footer="0.315278"/>
  <pageSetup paperSize="9" fitToWidth="0"/>
  <headerFooter>
    <oddFooter>&amp;C&amp;"Times New Roman"&amp;A стр. &amp;P из &amp;N</oddFooter>
  </headerFooter>
</worksheet>
</file>

<file path=xl/worksheets/sheet7.xml><?xml version="1.0" encoding="utf-8"?>
<worksheet xmlns="http://schemas.openxmlformats.org/spreadsheetml/2006/main" xmlns:r="http://schemas.openxmlformats.org/officeDocument/2006/relationships">
  <dimension ref="A1:AK81"/>
  <sheetViews>
    <sheetView topLeftCell="A2" workbookViewId="0">
      <selection activeCell="AM17" sqref="AM17"/>
    </sheetView>
  </sheetViews>
  <sheetFormatPr defaultRowHeight="12.75"/>
  <cols>
    <col min="1" max="7" width="3.28515625" customWidth="1"/>
    <col min="8" max="8" width="1.28515625" customWidth="1"/>
    <col min="9" max="9" width="2.140625" customWidth="1"/>
    <col min="10" max="10" width="1.140625" customWidth="1"/>
    <col min="11" max="11" width="2" customWidth="1"/>
    <col min="12" max="12" width="3.28515625" customWidth="1"/>
    <col min="13" max="13" width="6.5703125" customWidth="1"/>
    <col min="14" max="14" width="2.42578125" customWidth="1"/>
    <col min="15" max="15" width="2.140625" customWidth="1"/>
    <col min="16" max="16" width="5.5703125" customWidth="1"/>
    <col min="17" max="17" width="5" customWidth="1"/>
    <col min="18" max="18" width="4" customWidth="1"/>
    <col min="19" max="22" width="3.28515625" customWidth="1"/>
    <col min="23" max="23" width="5.5703125" customWidth="1"/>
    <col min="24" max="29" width="3.28515625" customWidth="1"/>
    <col min="30" max="30" width="2.7109375" customWidth="1"/>
    <col min="31" max="34" width="3.28515625" customWidth="1"/>
  </cols>
  <sheetData>
    <row r="1" spans="1:37" s="52" customFormat="1" ht="17.25" customHeight="1">
      <c r="A1" s="60"/>
      <c r="B1" s="9" t="str">
        <f ca="1">'Исходник '!B3</f>
        <v>ООО ИК «ТМ-Электро»</v>
      </c>
      <c r="C1" s="15"/>
      <c r="D1"/>
      <c r="E1"/>
      <c r="F1"/>
      <c r="G1"/>
      <c r="H1"/>
      <c r="I1"/>
      <c r="O1" s="9" t="s">
        <v>966</v>
      </c>
      <c r="R1" s="2">
        <f ca="1">'Исходник '!B19</f>
        <v>0</v>
      </c>
      <c r="S1" s="167"/>
      <c r="T1" s="167"/>
      <c r="U1" s="167"/>
      <c r="V1" s="167"/>
      <c r="W1" s="167"/>
      <c r="X1" s="167"/>
      <c r="Y1" s="167"/>
      <c r="Z1" s="167"/>
      <c r="AA1" s="167"/>
      <c r="AB1" s="167"/>
      <c r="AC1" s="167"/>
      <c r="AD1" s="167"/>
    </row>
    <row r="2" spans="1:37" s="52" customFormat="1" ht="62.25" customHeight="1">
      <c r="A2" s="60"/>
      <c r="B2" s="509" t="s">
        <v>1106</v>
      </c>
      <c r="C2" s="526"/>
      <c r="D2" s="526"/>
      <c r="E2" s="526"/>
      <c r="F2" s="526"/>
      <c r="G2" s="526"/>
      <c r="H2" s="526"/>
      <c r="I2" s="526"/>
      <c r="J2" s="291"/>
      <c r="K2" s="291"/>
      <c r="L2" s="291"/>
      <c r="M2" s="64"/>
      <c r="N2" s="64"/>
      <c r="O2" s="60" t="s">
        <v>968</v>
      </c>
      <c r="Q2" s="64"/>
      <c r="R2" s="52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S2" s="470"/>
      <c r="T2" s="470"/>
      <c r="U2" s="470"/>
      <c r="V2" s="470"/>
      <c r="W2" s="470"/>
      <c r="X2" s="470"/>
      <c r="Y2" s="470"/>
      <c r="Z2" s="470"/>
      <c r="AA2" s="470"/>
      <c r="AB2" s="470"/>
      <c r="AC2" s="470"/>
      <c r="AD2" s="470"/>
    </row>
    <row r="3" spans="1:37" s="58" customFormat="1" ht="33" customHeight="1">
      <c r="A3" s="299"/>
      <c r="B3" s="2" t="str">
        <f ca="1">CONCATENATE('Исходник '!A5," ",'Исходник '!B5)</f>
        <v>Свидетельство о регистрации № 7915</v>
      </c>
      <c r="C3"/>
      <c r="D3"/>
      <c r="E3"/>
      <c r="F3"/>
      <c r="G3"/>
      <c r="H3"/>
      <c r="I3"/>
      <c r="J3"/>
      <c r="K3"/>
      <c r="L3"/>
      <c r="M3"/>
      <c r="N3" s="342"/>
      <c r="O3" s="60" t="s">
        <v>971</v>
      </c>
      <c r="P3" s="135"/>
      <c r="Q3" s="524">
        <f ca="1">'Исходник '!B21</f>
        <v>0</v>
      </c>
      <c r="R3" s="470"/>
      <c r="S3" s="470"/>
      <c r="T3" s="470"/>
      <c r="U3" s="470"/>
      <c r="V3" s="470"/>
      <c r="W3" s="470"/>
      <c r="X3" s="470"/>
      <c r="Y3" s="470"/>
      <c r="Z3" s="470"/>
      <c r="AA3" s="470"/>
      <c r="AB3" s="470"/>
      <c r="AC3" s="470"/>
      <c r="AD3" s="470"/>
      <c r="AI3" s="343"/>
    </row>
    <row r="4" spans="1:37" s="52" customFormat="1" ht="18" customHeight="1">
      <c r="A4" s="60"/>
      <c r="B4" s="2" t="str">
        <f ca="1">CONCATENATE('Исходник '!A7," ",'Исходник '!B7)</f>
        <v xml:space="preserve">Действительно до «25» ноября 2022 г. </v>
      </c>
      <c r="C4" s="64"/>
      <c r="D4" s="64"/>
      <c r="E4" s="64"/>
      <c r="F4" s="64"/>
      <c r="G4" s="64"/>
      <c r="H4" s="64"/>
      <c r="I4" s="64"/>
      <c r="J4" s="64"/>
      <c r="K4" s="64"/>
      <c r="L4" s="64"/>
      <c r="M4" s="64"/>
      <c r="N4" s="64"/>
      <c r="O4" s="9" t="s">
        <v>1107</v>
      </c>
      <c r="X4" s="2" t="str">
        <f ca="1">'Исходник '!B34</f>
        <v>30 июня 2020г.</v>
      </c>
      <c r="Y4"/>
      <c r="Z4"/>
      <c r="AA4"/>
      <c r="AB4"/>
      <c r="AC4"/>
      <c r="AD4"/>
    </row>
    <row r="5" spans="1:37" s="52" customFormat="1" ht="17.25" customHeight="1">
      <c r="A5" s="521" t="str">
        <f ca="1">CONCATENATE('Исходник '!A16," ",'Исходник '!D12,)</f>
        <v>Протокол  №503-1</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row>
    <row r="6" spans="1:37" s="52" customFormat="1" ht="14.25" customHeight="1">
      <c r="A6" s="619" t="s">
        <v>1254</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row>
    <row r="7" spans="1:37" s="52" customFormat="1" ht="15.75" customHeight="1">
      <c r="A7" s="620" t="s">
        <v>1255</v>
      </c>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row>
    <row r="8" spans="1:37" s="52" customFormat="1" ht="18" customHeight="1">
      <c r="A8" s="621" t="s">
        <v>1256</v>
      </c>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row>
    <row r="9" spans="1:37" s="132" customFormat="1" ht="12.75" customHeight="1">
      <c r="A9" s="622" t="s">
        <v>1257</v>
      </c>
      <c r="B9" s="622"/>
      <c r="C9" s="622"/>
      <c r="D9" s="622"/>
      <c r="E9" s="622"/>
      <c r="F9" s="622"/>
      <c r="G9" s="622"/>
      <c r="H9" s="622"/>
      <c r="I9" s="622"/>
      <c r="J9" s="622"/>
      <c r="K9" s="622"/>
      <c r="L9" s="622"/>
      <c r="M9" s="622"/>
      <c r="N9" s="622" t="s">
        <v>1258</v>
      </c>
      <c r="O9" s="622"/>
      <c r="P9" s="622"/>
      <c r="Q9" s="622"/>
      <c r="R9" s="622"/>
      <c r="S9" s="622"/>
      <c r="T9" s="622"/>
      <c r="U9" s="622"/>
      <c r="V9" s="622"/>
      <c r="W9" s="622"/>
      <c r="X9" s="622"/>
      <c r="Y9" s="622"/>
      <c r="Z9" s="623" t="s">
        <v>1259</v>
      </c>
      <c r="AA9" s="624"/>
      <c r="AB9" s="624"/>
      <c r="AC9" s="624"/>
      <c r="AD9" s="625"/>
      <c r="AK9" s="59"/>
    </row>
    <row r="10" spans="1:37" s="132" customFormat="1" ht="12.75" customHeight="1">
      <c r="A10" s="622"/>
      <c r="B10" s="622"/>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6"/>
      <c r="AA10" s="563"/>
      <c r="AB10" s="563"/>
      <c r="AC10" s="563"/>
      <c r="AD10" s="627"/>
    </row>
    <row r="11" spans="1:37" s="132" customFormat="1" ht="12.75" customHeight="1">
      <c r="A11" s="622"/>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6"/>
      <c r="AA11" s="563"/>
      <c r="AB11" s="563"/>
      <c r="AC11" s="563"/>
      <c r="AD11" s="627"/>
    </row>
    <row r="12" spans="1:37" s="132" customFormat="1" ht="9.75" customHeight="1">
      <c r="A12" s="622"/>
      <c r="B12" s="622"/>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8"/>
      <c r="AA12" s="629"/>
      <c r="AB12" s="629"/>
      <c r="AC12" s="629"/>
      <c r="AD12" s="630"/>
    </row>
    <row r="13" spans="1:37" s="192" customFormat="1" ht="15.75" customHeight="1">
      <c r="A13" s="527">
        <v>1</v>
      </c>
      <c r="B13" s="527"/>
      <c r="C13" s="527"/>
      <c r="D13" s="527"/>
      <c r="E13" s="527"/>
      <c r="F13" s="527"/>
      <c r="G13" s="527"/>
      <c r="H13" s="527"/>
      <c r="I13" s="527"/>
      <c r="J13" s="527"/>
      <c r="K13" s="527"/>
      <c r="L13" s="527"/>
      <c r="M13" s="527"/>
      <c r="N13" s="527">
        <v>2</v>
      </c>
      <c r="O13" s="527"/>
      <c r="P13" s="527"/>
      <c r="Q13" s="527"/>
      <c r="R13" s="527"/>
      <c r="S13" s="527"/>
      <c r="T13" s="527"/>
      <c r="U13" s="527"/>
      <c r="V13" s="527"/>
      <c r="W13" s="527"/>
      <c r="X13" s="527"/>
      <c r="Y13" s="527"/>
      <c r="Z13" s="527">
        <v>3</v>
      </c>
      <c r="AA13" s="527"/>
      <c r="AB13" s="527"/>
      <c r="AC13" s="527"/>
      <c r="AD13" s="527"/>
    </row>
    <row r="14" spans="1:37" ht="12" customHeight="1">
      <c r="A14" s="631" t="s">
        <v>1260</v>
      </c>
      <c r="B14" s="631"/>
      <c r="C14" s="631"/>
      <c r="D14" s="631"/>
      <c r="E14" s="631"/>
      <c r="F14" s="631"/>
      <c r="G14" s="631"/>
      <c r="H14" s="631"/>
      <c r="I14" s="631"/>
      <c r="J14" s="631"/>
      <c r="K14" s="631"/>
      <c r="L14" s="631"/>
      <c r="M14" s="631"/>
      <c r="N14" s="631" t="s">
        <v>1261</v>
      </c>
      <c r="O14" s="631"/>
      <c r="P14" s="631"/>
      <c r="Q14" s="631"/>
      <c r="R14" s="631"/>
      <c r="S14" s="631"/>
      <c r="T14" s="631"/>
      <c r="U14" s="631"/>
      <c r="V14" s="631"/>
      <c r="W14" s="631"/>
      <c r="X14" s="631"/>
      <c r="Y14" s="631"/>
      <c r="Z14" s="623" t="s">
        <v>1262</v>
      </c>
      <c r="AA14" s="624"/>
      <c r="AB14" s="624"/>
      <c r="AC14" s="624"/>
      <c r="AD14" s="625"/>
    </row>
    <row r="15" spans="1:37" ht="12.75" hidden="1" customHeight="1">
      <c r="A15" s="631"/>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26"/>
      <c r="AA15" s="563"/>
      <c r="AB15" s="563"/>
      <c r="AC15" s="563"/>
      <c r="AD15" s="627"/>
    </row>
    <row r="16" spans="1:37" ht="4.5" customHeight="1">
      <c r="A16" s="631"/>
      <c r="B16" s="631"/>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26"/>
      <c r="AA16" s="563"/>
      <c r="AB16" s="563"/>
      <c r="AC16" s="563"/>
      <c r="AD16" s="627"/>
    </row>
    <row r="17" spans="1:30" ht="99.75" customHeight="1">
      <c r="A17" s="631"/>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28"/>
      <c r="AA17" s="629"/>
      <c r="AB17" s="629"/>
      <c r="AC17" s="629"/>
      <c r="AD17" s="630"/>
    </row>
    <row r="18" spans="1:30" ht="12.75" customHeight="1">
      <c r="A18" s="632" t="s">
        <v>1263</v>
      </c>
      <c r="B18" s="632"/>
      <c r="C18" s="632"/>
      <c r="D18" s="632"/>
      <c r="E18" s="632"/>
      <c r="F18" s="632"/>
      <c r="G18" s="632"/>
      <c r="H18" s="632"/>
      <c r="I18" s="632"/>
      <c r="J18" s="632"/>
      <c r="K18" s="632"/>
      <c r="L18" s="632"/>
      <c r="M18" s="632"/>
      <c r="N18" s="632" t="s">
        <v>1264</v>
      </c>
      <c r="O18" s="632"/>
      <c r="P18" s="632"/>
      <c r="Q18" s="632"/>
      <c r="R18" s="632"/>
      <c r="S18" s="632"/>
      <c r="T18" s="632"/>
      <c r="U18" s="632"/>
      <c r="V18" s="632"/>
      <c r="W18" s="632"/>
      <c r="X18" s="632"/>
      <c r="Y18" s="632"/>
      <c r="Z18" s="623" t="s">
        <v>1265</v>
      </c>
      <c r="AA18" s="624"/>
      <c r="AB18" s="624"/>
      <c r="AC18" s="624"/>
      <c r="AD18" s="625"/>
    </row>
    <row r="19" spans="1:30" ht="12.75" customHeight="1">
      <c r="A19" s="632"/>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26"/>
      <c r="AA19" s="563"/>
      <c r="AB19" s="563"/>
      <c r="AC19" s="563"/>
      <c r="AD19" s="627"/>
    </row>
    <row r="20" spans="1:30" ht="12.75" customHeight="1">
      <c r="A20" s="632"/>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26"/>
      <c r="AA20" s="563"/>
      <c r="AB20" s="563"/>
      <c r="AC20" s="563"/>
      <c r="AD20" s="627"/>
    </row>
    <row r="21" spans="1:30" ht="12.75" customHeight="1">
      <c r="A21" s="632"/>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26"/>
      <c r="AA21" s="563"/>
      <c r="AB21" s="563"/>
      <c r="AC21" s="563"/>
      <c r="AD21" s="627"/>
    </row>
    <row r="22" spans="1:30" ht="12.75" customHeight="1">
      <c r="A22" s="632"/>
      <c r="B22" s="632"/>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26"/>
      <c r="AA22" s="563"/>
      <c r="AB22" s="563"/>
      <c r="AC22" s="563"/>
      <c r="AD22" s="627"/>
    </row>
    <row r="23" spans="1:30" ht="12.75" customHeight="1">
      <c r="A23" s="632"/>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26"/>
      <c r="AA23" s="563"/>
      <c r="AB23" s="563"/>
      <c r="AC23" s="563"/>
      <c r="AD23" s="627"/>
    </row>
    <row r="24" spans="1:30" ht="12.75" customHeight="1">
      <c r="A24" s="632"/>
      <c r="B24" s="632"/>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26"/>
      <c r="AA24" s="563"/>
      <c r="AB24" s="563"/>
      <c r="AC24" s="563"/>
      <c r="AD24" s="627"/>
    </row>
    <row r="25" spans="1:30" ht="172.5" customHeight="1">
      <c r="A25" s="632"/>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28"/>
      <c r="AA25" s="629"/>
      <c r="AB25" s="629"/>
      <c r="AC25" s="629"/>
      <c r="AD25" s="630"/>
    </row>
    <row r="26" spans="1:30" ht="11.25" customHeight="1">
      <c r="A26" s="632" t="s">
        <v>1266</v>
      </c>
      <c r="B26" s="632"/>
      <c r="C26" s="632"/>
      <c r="D26" s="632"/>
      <c r="E26" s="632"/>
      <c r="F26" s="632"/>
      <c r="G26" s="632"/>
      <c r="H26" s="632"/>
      <c r="I26" s="632"/>
      <c r="J26" s="632"/>
      <c r="K26" s="632"/>
      <c r="L26" s="632"/>
      <c r="M26" s="632"/>
      <c r="N26" s="632" t="s">
        <v>1267</v>
      </c>
      <c r="O26" s="632"/>
      <c r="P26" s="632"/>
      <c r="Q26" s="632"/>
      <c r="R26" s="632"/>
      <c r="S26" s="632"/>
      <c r="T26" s="632"/>
      <c r="U26" s="632"/>
      <c r="V26" s="632"/>
      <c r="W26" s="632"/>
      <c r="X26" s="632"/>
      <c r="Y26" s="632"/>
      <c r="Z26" s="622" t="s">
        <v>1064</v>
      </c>
      <c r="AA26" s="622"/>
      <c r="AB26" s="622"/>
      <c r="AC26" s="622"/>
      <c r="AD26" s="622"/>
    </row>
    <row r="27" spans="1:30" ht="15.75" customHeight="1">
      <c r="A27" s="632"/>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22"/>
      <c r="AA27" s="622"/>
      <c r="AB27" s="622"/>
      <c r="AC27" s="622"/>
      <c r="AD27" s="622"/>
    </row>
    <row r="28" spans="1:30" ht="11.25" customHeight="1">
      <c r="A28" s="632"/>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22"/>
      <c r="AA28" s="622"/>
      <c r="AB28" s="622"/>
      <c r="AC28" s="622"/>
      <c r="AD28" s="622"/>
    </row>
    <row r="29" spans="1:30" ht="15.75" customHeight="1">
      <c r="A29" s="632" t="s">
        <v>1268</v>
      </c>
      <c r="B29" s="632"/>
      <c r="C29" s="632"/>
      <c r="D29" s="632"/>
      <c r="E29" s="632"/>
      <c r="F29" s="632"/>
      <c r="G29" s="632"/>
      <c r="H29" s="632"/>
      <c r="I29" s="632"/>
      <c r="J29" s="632"/>
      <c r="K29" s="632"/>
      <c r="L29" s="632"/>
      <c r="M29" s="632"/>
      <c r="N29" s="632" t="s">
        <v>1269</v>
      </c>
      <c r="O29" s="632"/>
      <c r="P29" s="632"/>
      <c r="Q29" s="632"/>
      <c r="R29" s="632"/>
      <c r="S29" s="632"/>
      <c r="T29" s="632"/>
      <c r="U29" s="632"/>
      <c r="V29" s="632"/>
      <c r="W29" s="632"/>
      <c r="X29" s="632"/>
      <c r="Y29" s="632"/>
      <c r="Z29" s="622" t="s">
        <v>1265</v>
      </c>
      <c r="AA29" s="622"/>
      <c r="AB29" s="622"/>
      <c r="AC29" s="622"/>
      <c r="AD29" s="622"/>
    </row>
    <row r="30" spans="1:30" ht="6.75" customHeight="1">
      <c r="A30" s="632"/>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22"/>
      <c r="AA30" s="622"/>
      <c r="AB30" s="622"/>
      <c r="AC30" s="622"/>
      <c r="AD30" s="622"/>
    </row>
    <row r="31" spans="1:30" ht="9.75" customHeight="1">
      <c r="A31" s="632"/>
      <c r="B31" s="632"/>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22"/>
      <c r="AA31" s="622"/>
      <c r="AB31" s="622"/>
      <c r="AC31" s="622"/>
      <c r="AD31" s="622"/>
    </row>
    <row r="32" spans="1:30" ht="35.25" customHeight="1">
      <c r="A32" s="632" t="s">
        <v>1270</v>
      </c>
      <c r="B32" s="632"/>
      <c r="C32" s="632"/>
      <c r="D32" s="632"/>
      <c r="E32" s="632"/>
      <c r="F32" s="632"/>
      <c r="G32" s="632"/>
      <c r="H32" s="632"/>
      <c r="I32" s="632"/>
      <c r="J32" s="632"/>
      <c r="K32" s="632"/>
      <c r="L32" s="632"/>
      <c r="M32" s="632"/>
      <c r="N32" s="632" t="s">
        <v>1271</v>
      </c>
      <c r="O32" s="632"/>
      <c r="P32" s="632"/>
      <c r="Q32" s="632"/>
      <c r="R32" s="632"/>
      <c r="S32" s="632"/>
      <c r="T32" s="632"/>
      <c r="U32" s="632"/>
      <c r="V32" s="632"/>
      <c r="W32" s="632"/>
      <c r="X32" s="632"/>
      <c r="Y32" s="632"/>
      <c r="Z32" s="633" t="s">
        <v>1265</v>
      </c>
      <c r="AA32" s="634"/>
      <c r="AB32" s="634"/>
      <c r="AC32" s="634"/>
      <c r="AD32" s="635"/>
    </row>
    <row r="33" spans="1:30" ht="21.75" hidden="1" customHeight="1">
      <c r="A33" s="632"/>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162"/>
      <c r="AA33" s="162"/>
      <c r="AB33" s="162"/>
      <c r="AC33" s="162"/>
      <c r="AD33" s="162"/>
    </row>
    <row r="34" spans="1:30" ht="15.75" customHeight="1">
      <c r="A34" s="632" t="s">
        <v>1272</v>
      </c>
      <c r="B34" s="632"/>
      <c r="C34" s="632"/>
      <c r="D34" s="632"/>
      <c r="E34" s="632"/>
      <c r="F34" s="632"/>
      <c r="G34" s="632"/>
      <c r="H34" s="632"/>
      <c r="I34" s="632"/>
      <c r="J34" s="632"/>
      <c r="K34" s="632"/>
      <c r="L34" s="632"/>
      <c r="M34" s="632"/>
      <c r="N34" s="632" t="s">
        <v>1273</v>
      </c>
      <c r="O34" s="632"/>
      <c r="P34" s="632"/>
      <c r="Q34" s="632"/>
      <c r="R34" s="632"/>
      <c r="S34" s="632"/>
      <c r="T34" s="632"/>
      <c r="U34" s="632"/>
      <c r="V34" s="632"/>
      <c r="W34" s="632"/>
      <c r="X34" s="632"/>
      <c r="Y34" s="632"/>
      <c r="Z34" s="623" t="s">
        <v>1265</v>
      </c>
      <c r="AA34" s="636"/>
      <c r="AB34" s="636"/>
      <c r="AC34" s="636"/>
      <c r="AD34" s="491"/>
    </row>
    <row r="35" spans="1:30" ht="15.75" customHeight="1">
      <c r="A35" s="632"/>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7"/>
      <c r="AA35" s="564"/>
      <c r="AB35" s="564"/>
      <c r="AC35" s="564"/>
      <c r="AD35" s="638"/>
    </row>
    <row r="36" spans="1:30" ht="6" customHeight="1">
      <c r="A36" s="632"/>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7"/>
      <c r="AA36" s="564"/>
      <c r="AB36" s="564"/>
      <c r="AC36" s="564"/>
      <c r="AD36" s="638"/>
    </row>
    <row r="37" spans="1:30" ht="14.25" customHeight="1">
      <c r="A37" s="632"/>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488"/>
      <c r="AA37" s="639"/>
      <c r="AB37" s="639"/>
      <c r="AC37" s="639"/>
      <c r="AD37" s="489"/>
    </row>
    <row r="38" spans="1:30" ht="7.5" customHeight="1">
      <c r="A38" s="640" t="s">
        <v>1274</v>
      </c>
      <c r="B38" s="640"/>
      <c r="C38" s="640"/>
      <c r="D38" s="640"/>
      <c r="E38" s="640"/>
      <c r="F38" s="640"/>
      <c r="G38" s="640"/>
      <c r="H38" s="640"/>
      <c r="I38" s="640"/>
      <c r="J38" s="640"/>
      <c r="K38" s="640"/>
      <c r="L38" s="640"/>
      <c r="M38" s="640"/>
      <c r="N38" s="632" t="s">
        <v>1275</v>
      </c>
      <c r="O38" s="632"/>
      <c r="P38" s="632"/>
      <c r="Q38" s="632"/>
      <c r="R38" s="632"/>
      <c r="S38" s="632"/>
      <c r="T38" s="632"/>
      <c r="U38" s="632"/>
      <c r="V38" s="632"/>
      <c r="W38" s="632"/>
      <c r="X38" s="632"/>
      <c r="Y38" s="632"/>
      <c r="Z38" s="556" t="s">
        <v>1265</v>
      </c>
      <c r="AA38" s="556"/>
      <c r="AB38" s="556"/>
      <c r="AC38" s="556"/>
      <c r="AD38" s="556"/>
    </row>
    <row r="39" spans="1:30" ht="15.75" customHeight="1">
      <c r="A39" s="640"/>
      <c r="B39" s="640"/>
      <c r="C39" s="640"/>
      <c r="D39" s="640"/>
      <c r="E39" s="640"/>
      <c r="F39" s="640"/>
      <c r="G39" s="640"/>
      <c r="H39" s="640"/>
      <c r="I39" s="640"/>
      <c r="J39" s="640"/>
      <c r="K39" s="640"/>
      <c r="L39" s="640"/>
      <c r="M39" s="640"/>
      <c r="N39" s="632"/>
      <c r="O39" s="632"/>
      <c r="P39" s="632"/>
      <c r="Q39" s="632"/>
      <c r="R39" s="632"/>
      <c r="S39" s="632"/>
      <c r="T39" s="632"/>
      <c r="U39" s="632"/>
      <c r="V39" s="632"/>
      <c r="W39" s="632"/>
      <c r="X39" s="632"/>
      <c r="Y39" s="632"/>
      <c r="Z39" s="556"/>
      <c r="AA39" s="556"/>
      <c r="AB39" s="556"/>
      <c r="AC39" s="556"/>
      <c r="AD39" s="556"/>
    </row>
    <row r="40" spans="1:30" ht="90.75" customHeight="1">
      <c r="A40" s="640"/>
      <c r="B40" s="640"/>
      <c r="C40" s="640"/>
      <c r="D40" s="640"/>
      <c r="E40" s="640"/>
      <c r="F40" s="640"/>
      <c r="G40" s="640"/>
      <c r="H40" s="640"/>
      <c r="I40" s="640"/>
      <c r="J40" s="640"/>
      <c r="K40" s="640"/>
      <c r="L40" s="640"/>
      <c r="M40" s="640"/>
      <c r="N40" s="632"/>
      <c r="O40" s="632"/>
      <c r="P40" s="632"/>
      <c r="Q40" s="632"/>
      <c r="R40" s="632"/>
      <c r="S40" s="632"/>
      <c r="T40" s="632"/>
      <c r="U40" s="632"/>
      <c r="V40" s="632"/>
      <c r="W40" s="632"/>
      <c r="X40" s="632"/>
      <c r="Y40" s="632"/>
      <c r="Z40" s="556"/>
      <c r="AA40" s="556"/>
      <c r="AB40" s="556"/>
      <c r="AC40" s="556"/>
      <c r="AD40" s="556"/>
    </row>
    <row r="41" spans="1:30" ht="113.25" customHeight="1">
      <c r="A41" s="632" t="s">
        <v>1276</v>
      </c>
      <c r="B41" s="632"/>
      <c r="C41" s="632"/>
      <c r="D41" s="632"/>
      <c r="E41" s="632"/>
      <c r="F41" s="632"/>
      <c r="G41" s="632"/>
      <c r="H41" s="632"/>
      <c r="I41" s="632"/>
      <c r="J41" s="632"/>
      <c r="K41" s="632"/>
      <c r="L41" s="632"/>
      <c r="M41" s="632"/>
      <c r="N41" s="632" t="s">
        <v>1277</v>
      </c>
      <c r="O41" s="632"/>
      <c r="P41" s="632"/>
      <c r="Q41" s="632"/>
      <c r="R41" s="632"/>
      <c r="S41" s="632"/>
      <c r="T41" s="632"/>
      <c r="U41" s="632"/>
      <c r="V41" s="632"/>
      <c r="W41" s="632"/>
      <c r="X41" s="632"/>
      <c r="Y41" s="632"/>
      <c r="Z41" s="622" t="s">
        <v>1262</v>
      </c>
      <c r="AA41" s="622"/>
      <c r="AB41" s="622"/>
      <c r="AC41" s="622"/>
      <c r="AD41" s="622"/>
    </row>
    <row r="42" spans="1:30" ht="15.75" customHeight="1">
      <c r="A42" s="632" t="s">
        <v>1278</v>
      </c>
      <c r="B42" s="632"/>
      <c r="C42" s="632"/>
      <c r="D42" s="632"/>
      <c r="E42" s="632"/>
      <c r="F42" s="632"/>
      <c r="G42" s="632"/>
      <c r="H42" s="632"/>
      <c r="I42" s="632"/>
      <c r="J42" s="632"/>
      <c r="K42" s="632"/>
      <c r="L42" s="632"/>
      <c r="M42" s="632"/>
      <c r="N42" s="632" t="s">
        <v>1279</v>
      </c>
      <c r="O42" s="632"/>
      <c r="P42" s="632"/>
      <c r="Q42" s="632"/>
      <c r="R42" s="632"/>
      <c r="S42" s="632"/>
      <c r="T42" s="632"/>
      <c r="U42" s="632"/>
      <c r="V42" s="632"/>
      <c r="W42" s="632"/>
      <c r="X42" s="632"/>
      <c r="Y42" s="632"/>
      <c r="Z42" s="622" t="s">
        <v>1265</v>
      </c>
      <c r="AA42" s="622"/>
      <c r="AB42" s="622"/>
      <c r="AC42" s="622"/>
      <c r="AD42" s="622"/>
    </row>
    <row r="43" spans="1:30" ht="15.75" customHeight="1">
      <c r="A43" s="632"/>
      <c r="B43" s="632"/>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22"/>
      <c r="AA43" s="622"/>
      <c r="AB43" s="622"/>
      <c r="AC43" s="622"/>
      <c r="AD43" s="622"/>
    </row>
    <row r="44" spans="1:30" ht="15.75" customHeight="1">
      <c r="A44" s="632"/>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22"/>
      <c r="AA44" s="622"/>
      <c r="AB44" s="622"/>
      <c r="AC44" s="622"/>
      <c r="AD44" s="622"/>
    </row>
    <row r="45" spans="1:30" ht="15.75" customHeight="1">
      <c r="A45" s="632"/>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22"/>
      <c r="AA45" s="622"/>
      <c r="AB45" s="622"/>
      <c r="AC45" s="622"/>
      <c r="AD45" s="622"/>
    </row>
    <row r="46" spans="1:30" ht="7.5" customHeight="1">
      <c r="A46" s="632"/>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22"/>
      <c r="AA46" s="622"/>
      <c r="AB46" s="622"/>
      <c r="AC46" s="622"/>
      <c r="AD46" s="622"/>
    </row>
    <row r="47" spans="1:30" ht="51.75" customHeight="1">
      <c r="A47" s="632"/>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22"/>
      <c r="AA47" s="622"/>
      <c r="AB47" s="622"/>
      <c r="AC47" s="622"/>
      <c r="AD47" s="622"/>
    </row>
    <row r="48" spans="1:30" ht="15.75" customHeight="1">
      <c r="A48" s="632" t="s">
        <v>1280</v>
      </c>
      <c r="B48" s="632"/>
      <c r="C48" s="632"/>
      <c r="D48" s="632"/>
      <c r="E48" s="632"/>
      <c r="F48" s="632"/>
      <c r="G48" s="632"/>
      <c r="H48" s="632"/>
      <c r="I48" s="632"/>
      <c r="J48" s="632"/>
      <c r="K48" s="632"/>
      <c r="L48" s="632"/>
      <c r="M48" s="632"/>
      <c r="N48" s="632" t="s">
        <v>1281</v>
      </c>
      <c r="O48" s="632"/>
      <c r="P48" s="632"/>
      <c r="Q48" s="632"/>
      <c r="R48" s="632"/>
      <c r="S48" s="632"/>
      <c r="T48" s="632"/>
      <c r="U48" s="632"/>
      <c r="V48" s="632"/>
      <c r="W48" s="632"/>
      <c r="X48" s="632"/>
      <c r="Y48" s="632"/>
      <c r="Z48" s="622" t="s">
        <v>1064</v>
      </c>
      <c r="AA48" s="622"/>
      <c r="AB48" s="622"/>
      <c r="AC48" s="622"/>
      <c r="AD48" s="622"/>
    </row>
    <row r="49" spans="1:30" ht="12.75" customHeight="1">
      <c r="A49" s="632"/>
      <c r="B49" s="632"/>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22"/>
      <c r="AA49" s="622"/>
      <c r="AB49" s="622"/>
      <c r="AC49" s="622"/>
      <c r="AD49" s="622"/>
    </row>
    <row r="50" spans="1:30" ht="15.75" customHeight="1">
      <c r="A50" s="632" t="s">
        <v>1282</v>
      </c>
      <c r="B50" s="632"/>
      <c r="C50" s="632"/>
      <c r="D50" s="632"/>
      <c r="E50" s="632"/>
      <c r="F50" s="632"/>
      <c r="G50" s="632"/>
      <c r="H50" s="632"/>
      <c r="I50" s="632"/>
      <c r="J50" s="632"/>
      <c r="K50" s="632"/>
      <c r="L50" s="632"/>
      <c r="M50" s="632"/>
      <c r="N50" s="632" t="s">
        <v>1283</v>
      </c>
      <c r="O50" s="632"/>
      <c r="P50" s="632"/>
      <c r="Q50" s="632"/>
      <c r="R50" s="632"/>
      <c r="S50" s="632"/>
      <c r="T50" s="632"/>
      <c r="U50" s="632"/>
      <c r="V50" s="632"/>
      <c r="W50" s="632"/>
      <c r="X50" s="632"/>
      <c r="Y50" s="632"/>
      <c r="Z50" s="622" t="s">
        <v>1284</v>
      </c>
      <c r="AA50" s="622"/>
      <c r="AB50" s="622"/>
      <c r="AC50" s="622"/>
      <c r="AD50" s="622"/>
    </row>
    <row r="51" spans="1:30" ht="15.75" customHeight="1">
      <c r="A51" s="632"/>
      <c r="B51" s="632"/>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22"/>
      <c r="AA51" s="622"/>
      <c r="AB51" s="622"/>
      <c r="AC51" s="622"/>
      <c r="AD51" s="622"/>
    </row>
    <row r="52" spans="1:30" ht="81" customHeight="1">
      <c r="A52" s="632"/>
      <c r="B52" s="632"/>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22"/>
      <c r="AA52" s="622"/>
      <c r="AB52" s="622"/>
      <c r="AC52" s="622"/>
      <c r="AD52" s="622"/>
    </row>
    <row r="53" spans="1:30" ht="15.75" customHeight="1">
      <c r="A53" s="632" t="s">
        <v>1285</v>
      </c>
      <c r="B53" s="632"/>
      <c r="C53" s="632"/>
      <c r="D53" s="632"/>
      <c r="E53" s="632"/>
      <c r="F53" s="632"/>
      <c r="G53" s="632"/>
      <c r="H53" s="632"/>
      <c r="I53" s="632"/>
      <c r="J53" s="632"/>
      <c r="K53" s="632"/>
      <c r="L53" s="632"/>
      <c r="M53" s="632"/>
      <c r="N53" s="632" t="s">
        <v>1286</v>
      </c>
      <c r="O53" s="632"/>
      <c r="P53" s="632"/>
      <c r="Q53" s="632"/>
      <c r="R53" s="632"/>
      <c r="S53" s="632"/>
      <c r="T53" s="632"/>
      <c r="U53" s="632"/>
      <c r="V53" s="632"/>
      <c r="W53" s="632"/>
      <c r="X53" s="632"/>
      <c r="Y53" s="632"/>
      <c r="Z53" s="622" t="s">
        <v>1262</v>
      </c>
      <c r="AA53" s="622"/>
      <c r="AB53" s="622"/>
      <c r="AC53" s="622"/>
      <c r="AD53" s="622"/>
    </row>
    <row r="54" spans="1:30" ht="15.75" customHeight="1">
      <c r="A54" s="632"/>
      <c r="B54" s="632"/>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22"/>
      <c r="AA54" s="622"/>
      <c r="AB54" s="622"/>
      <c r="AC54" s="622"/>
      <c r="AD54" s="622"/>
    </row>
    <row r="55" spans="1:30" ht="15.75" customHeight="1">
      <c r="A55" s="632"/>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22"/>
      <c r="AA55" s="622"/>
      <c r="AB55" s="622"/>
      <c r="AC55" s="622"/>
      <c r="AD55" s="622"/>
    </row>
    <row r="56" spans="1:30" ht="15.75" customHeight="1">
      <c r="A56" s="632"/>
      <c r="B56" s="632"/>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22"/>
      <c r="AA56" s="622"/>
      <c r="AB56" s="622"/>
      <c r="AC56" s="622"/>
      <c r="AD56" s="622"/>
    </row>
    <row r="57" spans="1:30" ht="12.75" customHeight="1">
      <c r="A57" s="632"/>
      <c r="B57" s="632"/>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22"/>
      <c r="AA57" s="622"/>
      <c r="AB57" s="622"/>
      <c r="AC57" s="622"/>
      <c r="AD57" s="622"/>
    </row>
    <row r="58" spans="1:30" ht="39.75" customHeight="1">
      <c r="A58" s="632"/>
      <c r="B58" s="632"/>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22"/>
      <c r="AA58" s="622"/>
      <c r="AB58" s="622"/>
      <c r="AC58" s="622"/>
      <c r="AD58" s="622"/>
    </row>
    <row r="59" spans="1:30" ht="15.75" hidden="1" customHeight="1">
      <c r="A59" s="632"/>
      <c r="B59" s="632"/>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22"/>
      <c r="AA59" s="622"/>
      <c r="AB59" s="622"/>
      <c r="AC59" s="622"/>
      <c r="AD59" s="622"/>
    </row>
    <row r="60" spans="1:30" ht="15.75" hidden="1" customHeight="1">
      <c r="A60" s="632"/>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22"/>
      <c r="AA60" s="622"/>
      <c r="AB60" s="622"/>
      <c r="AC60" s="622"/>
      <c r="AD60" s="622"/>
    </row>
    <row r="61" spans="1:30" ht="11.25" customHeight="1">
      <c r="A61" s="632" t="s">
        <v>1287</v>
      </c>
      <c r="B61" s="632"/>
      <c r="C61" s="632"/>
      <c r="D61" s="632"/>
      <c r="E61" s="632"/>
      <c r="F61" s="632"/>
      <c r="G61" s="632"/>
      <c r="H61" s="632"/>
      <c r="I61" s="632"/>
      <c r="J61" s="632"/>
      <c r="K61" s="632"/>
      <c r="L61" s="632"/>
      <c r="M61" s="632"/>
      <c r="N61" s="632" t="s">
        <v>1288</v>
      </c>
      <c r="O61" s="632"/>
      <c r="P61" s="632"/>
      <c r="Q61" s="632"/>
      <c r="R61" s="632"/>
      <c r="S61" s="632"/>
      <c r="T61" s="632"/>
      <c r="U61" s="632"/>
      <c r="V61" s="632"/>
      <c r="W61" s="632"/>
      <c r="X61" s="632"/>
      <c r="Y61" s="632"/>
      <c r="Z61" s="622" t="s">
        <v>1289</v>
      </c>
      <c r="AA61" s="622"/>
      <c r="AB61" s="622"/>
      <c r="AC61" s="622"/>
      <c r="AD61" s="622"/>
    </row>
    <row r="62" spans="1:30" ht="9" customHeight="1">
      <c r="A62" s="632"/>
      <c r="B62" s="632"/>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22"/>
      <c r="AA62" s="622"/>
      <c r="AB62" s="622"/>
      <c r="AC62" s="622"/>
      <c r="AD62" s="622"/>
    </row>
    <row r="63" spans="1:30" ht="15.75" customHeight="1">
      <c r="A63" s="632"/>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22"/>
      <c r="AA63" s="622"/>
      <c r="AB63" s="622"/>
      <c r="AC63" s="622"/>
      <c r="AD63" s="622"/>
    </row>
    <row r="64" spans="1:30" ht="9.75" customHeight="1">
      <c r="A64" s="632"/>
      <c r="B64" s="632"/>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22"/>
      <c r="AA64" s="622"/>
      <c r="AB64" s="622"/>
      <c r="AC64" s="622"/>
      <c r="AD64" s="622"/>
    </row>
    <row r="65" spans="1:35" ht="6.75" customHeight="1">
      <c r="A65" s="632"/>
      <c r="B65" s="632"/>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22"/>
      <c r="AA65" s="622"/>
      <c r="AB65" s="622"/>
      <c r="AC65" s="622"/>
      <c r="AD65" s="622"/>
    </row>
    <row r="66" spans="1:35" ht="15.75" customHeight="1">
      <c r="A66" s="632" t="s">
        <v>1290</v>
      </c>
      <c r="B66" s="632"/>
      <c r="C66" s="632"/>
      <c r="D66" s="632"/>
      <c r="E66" s="632"/>
      <c r="F66" s="632"/>
      <c r="G66" s="632"/>
      <c r="H66" s="632"/>
      <c r="I66" s="632"/>
      <c r="J66" s="632"/>
      <c r="K66" s="632"/>
      <c r="L66" s="632"/>
      <c r="M66" s="632"/>
      <c r="N66" s="632" t="s">
        <v>1291</v>
      </c>
      <c r="O66" s="632"/>
      <c r="P66" s="632"/>
      <c r="Q66" s="632"/>
      <c r="R66" s="632"/>
      <c r="S66" s="632"/>
      <c r="T66" s="632"/>
      <c r="U66" s="632"/>
      <c r="V66" s="632"/>
      <c r="W66" s="632"/>
      <c r="X66" s="632"/>
      <c r="Y66" s="632"/>
      <c r="Z66" s="622" t="s">
        <v>1284</v>
      </c>
      <c r="AA66" s="622"/>
      <c r="AB66" s="622"/>
      <c r="AC66" s="622"/>
      <c r="AD66" s="622"/>
    </row>
    <row r="67" spans="1:35" ht="15.75" customHeight="1">
      <c r="A67" s="632"/>
      <c r="B67" s="632"/>
      <c r="C67" s="632"/>
      <c r="D67" s="632"/>
      <c r="E67" s="632"/>
      <c r="F67" s="632"/>
      <c r="G67" s="632"/>
      <c r="H67" s="632"/>
      <c r="I67" s="632"/>
      <c r="J67" s="632"/>
      <c r="K67" s="632"/>
      <c r="L67" s="632"/>
      <c r="M67" s="632"/>
      <c r="N67" s="632"/>
      <c r="O67" s="632"/>
      <c r="P67" s="632"/>
      <c r="Q67" s="632"/>
      <c r="R67" s="632"/>
      <c r="S67" s="632"/>
      <c r="T67" s="632"/>
      <c r="U67" s="632"/>
      <c r="V67" s="632"/>
      <c r="W67" s="632"/>
      <c r="X67" s="632"/>
      <c r="Y67" s="632"/>
      <c r="Z67" s="622"/>
      <c r="AA67" s="622"/>
      <c r="AB67" s="622"/>
      <c r="AC67" s="622"/>
      <c r="AD67" s="622"/>
    </row>
    <row r="68" spans="1:35" ht="15.75" customHeight="1">
      <c r="A68" s="632"/>
      <c r="B68" s="632"/>
      <c r="C68" s="632"/>
      <c r="D68" s="632"/>
      <c r="E68" s="632"/>
      <c r="F68" s="632"/>
      <c r="G68" s="632"/>
      <c r="H68" s="632"/>
      <c r="I68" s="632"/>
      <c r="J68" s="632"/>
      <c r="K68" s="632"/>
      <c r="L68" s="632"/>
      <c r="M68" s="632"/>
      <c r="N68" s="632"/>
      <c r="O68" s="632"/>
      <c r="P68" s="632"/>
      <c r="Q68" s="632"/>
      <c r="R68" s="632"/>
      <c r="S68" s="632"/>
      <c r="T68" s="632"/>
      <c r="U68" s="632"/>
      <c r="V68" s="632"/>
      <c r="W68" s="632"/>
      <c r="X68" s="632"/>
      <c r="Y68" s="632"/>
      <c r="Z68" s="622"/>
      <c r="AA68" s="622"/>
      <c r="AB68" s="622"/>
      <c r="AC68" s="622"/>
      <c r="AD68" s="622"/>
    </row>
    <row r="69" spans="1:35" ht="15.75" customHeight="1">
      <c r="A69" s="632"/>
      <c r="B69" s="632"/>
      <c r="C69" s="632"/>
      <c r="D69" s="632"/>
      <c r="E69" s="632"/>
      <c r="F69" s="632"/>
      <c r="G69" s="632"/>
      <c r="H69" s="632"/>
      <c r="I69" s="632"/>
      <c r="J69" s="632"/>
      <c r="K69" s="632"/>
      <c r="L69" s="632"/>
      <c r="M69" s="632"/>
      <c r="N69" s="632"/>
      <c r="O69" s="632"/>
      <c r="P69" s="632"/>
      <c r="Q69" s="632"/>
      <c r="R69" s="632"/>
      <c r="S69" s="632"/>
      <c r="T69" s="632"/>
      <c r="U69" s="632"/>
      <c r="V69" s="632"/>
      <c r="W69" s="632"/>
      <c r="X69" s="632"/>
      <c r="Y69" s="632"/>
      <c r="Z69" s="622"/>
      <c r="AA69" s="622"/>
      <c r="AB69" s="622"/>
      <c r="AC69" s="622"/>
      <c r="AD69" s="622"/>
    </row>
    <row r="70" spans="1:35" ht="15.75" customHeight="1">
      <c r="A70" s="632"/>
      <c r="B70" s="632"/>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22"/>
      <c r="AA70" s="622"/>
      <c r="AB70" s="622"/>
      <c r="AC70" s="622"/>
      <c r="AD70" s="622"/>
    </row>
    <row r="71" spans="1:35" ht="36.75" customHeight="1">
      <c r="A71" s="632"/>
      <c r="B71" s="632"/>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22"/>
      <c r="AA71" s="622"/>
      <c r="AB71" s="622"/>
      <c r="AC71" s="622"/>
      <c r="AD71" s="622"/>
    </row>
    <row r="72" spans="1:35" s="52" customFormat="1" ht="81" customHeight="1">
      <c r="A72" s="60" t="s">
        <v>1292</v>
      </c>
      <c r="F72" s="643" t="str">
        <f ca="1">'Исходник '!H46</f>
        <v>В результате анализа исполнительной документации и существующей схемы эл. установки, проверки соответствия электроустановки нормативной и проектной документации установлено, что электроустановка в объеме, представленном к испытаниям, соответствует требованиям  НТД за исключением пунктов, указанных в ведомости дефектов.</v>
      </c>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row>
    <row r="73" spans="1:35" ht="29.25" customHeight="1">
      <c r="A73" s="641" t="s">
        <v>1293</v>
      </c>
      <c r="B73" s="641"/>
      <c r="C73" s="641"/>
      <c r="D73" s="641"/>
      <c r="E73" s="641"/>
      <c r="F73" s="641"/>
      <c r="G73" s="642" t="s">
        <v>1251</v>
      </c>
      <c r="H73" s="642"/>
      <c r="I73" s="642"/>
      <c r="J73" s="642"/>
      <c r="K73" s="642"/>
      <c r="L73" s="642"/>
      <c r="M73" s="642"/>
      <c r="O73" s="642"/>
      <c r="P73" s="642"/>
      <c r="Q73" s="642"/>
      <c r="R73" s="642"/>
      <c r="S73" s="642"/>
      <c r="T73" s="642"/>
      <c r="V73" s="642" t="str">
        <f ca="1">'Исходник '!B12</f>
        <v>Кокшаров С.В.</v>
      </c>
      <c r="W73" s="642"/>
      <c r="X73" s="642"/>
      <c r="Y73" s="642"/>
      <c r="Z73" s="642"/>
      <c r="AA73" s="642"/>
      <c r="AB73" s="642"/>
      <c r="AC73" s="642"/>
      <c r="AD73" s="642"/>
      <c r="AI73" s="55"/>
    </row>
    <row r="74" spans="1:35" s="52" customFormat="1" ht="12" customHeight="1">
      <c r="A74" s="20"/>
      <c r="G74" s="644" t="s">
        <v>1253</v>
      </c>
      <c r="H74" s="644"/>
      <c r="I74" s="644"/>
      <c r="J74" s="644"/>
      <c r="K74" s="644"/>
      <c r="L74" s="644"/>
      <c r="M74" s="644"/>
      <c r="O74" s="644" t="s">
        <v>1130</v>
      </c>
      <c r="P74" s="644"/>
      <c r="Q74" s="644"/>
      <c r="R74" s="644"/>
      <c r="S74" s="644"/>
      <c r="T74" s="644"/>
      <c r="V74" s="644" t="s">
        <v>1294</v>
      </c>
      <c r="W74" s="644"/>
      <c r="X74" s="644"/>
      <c r="Y74" s="644"/>
      <c r="Z74" s="644"/>
      <c r="AA74" s="644"/>
      <c r="AB74" s="644"/>
      <c r="AC74" s="644"/>
      <c r="AD74" s="644"/>
      <c r="AI74" s="54"/>
    </row>
    <row r="75" spans="1:35" ht="23.25" customHeight="1">
      <c r="A75" s="21"/>
      <c r="G75" s="642" t="s">
        <v>1295</v>
      </c>
      <c r="H75" s="642"/>
      <c r="I75" s="642"/>
      <c r="J75" s="642"/>
      <c r="K75" s="642"/>
      <c r="L75" s="642"/>
      <c r="M75" s="642"/>
      <c r="O75" s="642"/>
      <c r="P75" s="642"/>
      <c r="Q75" s="642"/>
      <c r="R75" s="642"/>
      <c r="S75" s="642"/>
      <c r="T75" s="642"/>
      <c r="V75" s="642" t="str">
        <f ca="1">'Исходник '!B13</f>
        <v>Тимонин Р.В.</v>
      </c>
      <c r="W75" s="642"/>
      <c r="X75" s="642"/>
      <c r="Y75" s="642"/>
      <c r="Z75" s="642"/>
      <c r="AA75" s="642"/>
      <c r="AB75" s="642"/>
      <c r="AC75" s="642"/>
      <c r="AD75" s="642"/>
      <c r="AI75" s="55"/>
    </row>
    <row r="76" spans="1:35" s="52" customFormat="1">
      <c r="A76" s="20"/>
      <c r="G76" s="644" t="s">
        <v>1253</v>
      </c>
      <c r="H76" s="644"/>
      <c r="I76" s="644"/>
      <c r="J76" s="644"/>
      <c r="K76" s="644"/>
      <c r="L76" s="644"/>
      <c r="M76" s="644"/>
      <c r="O76" s="644" t="s">
        <v>1130</v>
      </c>
      <c r="P76" s="644"/>
      <c r="Q76" s="644"/>
      <c r="R76" s="644"/>
      <c r="S76" s="644"/>
      <c r="T76" s="644"/>
      <c r="V76" s="644" t="s">
        <v>1294</v>
      </c>
      <c r="W76" s="644"/>
      <c r="X76" s="644"/>
      <c r="Y76" s="644"/>
      <c r="Z76" s="644"/>
      <c r="AA76" s="644"/>
      <c r="AB76" s="644"/>
      <c r="AC76" s="644"/>
      <c r="AD76" s="644"/>
      <c r="AI76" s="54"/>
    </row>
    <row r="77" spans="1:35" ht="24.75" customHeight="1">
      <c r="A77" s="641" t="s">
        <v>1296</v>
      </c>
      <c r="B77" s="641"/>
      <c r="C77" s="641"/>
      <c r="D77" s="641"/>
      <c r="E77" s="641"/>
      <c r="F77" s="641"/>
      <c r="G77" s="642" t="s">
        <v>1251</v>
      </c>
      <c r="H77" s="642"/>
      <c r="I77" s="642"/>
      <c r="J77" s="642"/>
      <c r="K77" s="642"/>
      <c r="L77" s="642"/>
      <c r="M77" s="642"/>
      <c r="O77" s="642"/>
      <c r="P77" s="642"/>
      <c r="Q77" s="642"/>
      <c r="R77" s="642"/>
      <c r="S77" s="642"/>
      <c r="T77" s="642"/>
      <c r="V77" s="642" t="str">
        <f ca="1">'Исходник '!B12</f>
        <v>Кокшаров С.В.</v>
      </c>
      <c r="W77" s="642"/>
      <c r="X77" s="642"/>
      <c r="Y77" s="642"/>
      <c r="Z77" s="642"/>
      <c r="AA77" s="642"/>
      <c r="AB77" s="642"/>
      <c r="AC77" s="642"/>
      <c r="AD77" s="642"/>
      <c r="AI77" s="55"/>
    </row>
    <row r="78" spans="1:35" ht="22.5" customHeight="1">
      <c r="A78" s="20"/>
      <c r="G78" s="644" t="s">
        <v>1253</v>
      </c>
      <c r="H78" s="644"/>
      <c r="I78" s="644"/>
      <c r="J78" s="644"/>
      <c r="K78" s="644"/>
      <c r="L78" s="644"/>
      <c r="M78" s="644"/>
      <c r="O78" s="644" t="s">
        <v>1130</v>
      </c>
      <c r="P78" s="644"/>
      <c r="Q78" s="644"/>
      <c r="R78" s="644"/>
      <c r="S78" s="644"/>
      <c r="T78" s="644"/>
      <c r="V78" s="644" t="s">
        <v>1294</v>
      </c>
      <c r="W78" s="644"/>
      <c r="X78" s="644"/>
      <c r="Y78" s="644"/>
      <c r="Z78" s="644"/>
      <c r="AA78" s="644"/>
      <c r="AB78" s="644"/>
      <c r="AC78" s="644"/>
      <c r="AD78" s="644"/>
      <c r="AI78" s="54"/>
    </row>
    <row r="79" spans="1:35" s="344" customFormat="1" ht="12" customHeight="1">
      <c r="A79" s="645" t="s">
        <v>1297</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row>
    <row r="80" spans="1:35" s="344" customFormat="1" ht="12.75" customHeight="1">
      <c r="A80" s="645" t="s">
        <v>1298</v>
      </c>
      <c r="B80" s="645"/>
      <c r="C80" s="645"/>
      <c r="D80" s="645"/>
      <c r="E80" s="645"/>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row>
    <row r="81" spans="1:1" ht="15.75">
      <c r="A81" s="5"/>
    </row>
  </sheetData>
  <mergeCells count="78">
    <mergeCell ref="V78:AD78"/>
    <mergeCell ref="A79:AD79"/>
    <mergeCell ref="A80:AD80"/>
    <mergeCell ref="G76:M76"/>
    <mergeCell ref="O76:T76"/>
    <mergeCell ref="V76:AD76"/>
    <mergeCell ref="A77:F77"/>
    <mergeCell ref="G77:M77"/>
    <mergeCell ref="O77:T77"/>
    <mergeCell ref="V77:AD77"/>
    <mergeCell ref="G78:M78"/>
    <mergeCell ref="O78:T78"/>
    <mergeCell ref="F72:AD72"/>
    <mergeCell ref="G74:M74"/>
    <mergeCell ref="O74:T74"/>
    <mergeCell ref="V74:AD74"/>
    <mergeCell ref="G75:M75"/>
    <mergeCell ref="O75:T75"/>
    <mergeCell ref="V75:AD75"/>
    <mergeCell ref="A61:M65"/>
    <mergeCell ref="N61:Y65"/>
    <mergeCell ref="Z61:AD65"/>
    <mergeCell ref="A73:F73"/>
    <mergeCell ref="G73:M73"/>
    <mergeCell ref="O73:T73"/>
    <mergeCell ref="V73:AD73"/>
    <mergeCell ref="A66:M71"/>
    <mergeCell ref="N66:Y71"/>
    <mergeCell ref="Z66:AD71"/>
    <mergeCell ref="A50:M52"/>
    <mergeCell ref="N50:Y52"/>
    <mergeCell ref="Z50:AD52"/>
    <mergeCell ref="A53:M60"/>
    <mergeCell ref="N53:Y60"/>
    <mergeCell ref="Z53:AD60"/>
    <mergeCell ref="A42:M47"/>
    <mergeCell ref="N42:Y47"/>
    <mergeCell ref="Z42:AD47"/>
    <mergeCell ref="A48:M49"/>
    <mergeCell ref="N48:Y49"/>
    <mergeCell ref="Z48:AD49"/>
    <mergeCell ref="A38:M40"/>
    <mergeCell ref="N38:Y40"/>
    <mergeCell ref="Z38:AD40"/>
    <mergeCell ref="A41:M41"/>
    <mergeCell ref="N41:Y41"/>
    <mergeCell ref="Z41:AD41"/>
    <mergeCell ref="Z32:AD32"/>
    <mergeCell ref="A32:M33"/>
    <mergeCell ref="N32:Y33"/>
    <mergeCell ref="A34:M37"/>
    <mergeCell ref="N34:Y37"/>
    <mergeCell ref="Z34:AD37"/>
    <mergeCell ref="A26:M28"/>
    <mergeCell ref="N26:Y28"/>
    <mergeCell ref="Z26:AD28"/>
    <mergeCell ref="A29:M31"/>
    <mergeCell ref="N29:Y31"/>
    <mergeCell ref="Z29:AD31"/>
    <mergeCell ref="A14:M17"/>
    <mergeCell ref="N14:Y17"/>
    <mergeCell ref="Z14:AD17"/>
    <mergeCell ref="A18:M25"/>
    <mergeCell ref="N18:Y25"/>
    <mergeCell ref="Z18:AD25"/>
    <mergeCell ref="A8:AD8"/>
    <mergeCell ref="A9:M12"/>
    <mergeCell ref="N9:Y12"/>
    <mergeCell ref="Z9:AD12"/>
    <mergeCell ref="A13:M13"/>
    <mergeCell ref="N13:Y13"/>
    <mergeCell ref="Z13:AD13"/>
    <mergeCell ref="A6:AD6"/>
    <mergeCell ref="B2:I2"/>
    <mergeCell ref="R2:AD2"/>
    <mergeCell ref="Q3:AD3"/>
    <mergeCell ref="A5:AD5"/>
    <mergeCell ref="A7:AD7"/>
  </mergeCells>
  <phoneticPr fontId="0" type="noConversion"/>
  <pageMargins left="0.39374999999999999" right="0.19652800000000001" top="0.5" bottom="0.39374999999999999" header="0.32986100000000002" footer="0.19652800000000001"/>
  <pageSetup paperSize="9" fitToWidth="0" fitToHeight="3"/>
  <headerFooter>
    <oddFooter>&amp;C&amp;A стр.&amp;P из &amp;N</oddFooter>
  </headerFooter>
</worksheet>
</file>

<file path=xl/worksheets/sheet8.xml><?xml version="1.0" encoding="utf-8"?>
<worksheet xmlns="http://schemas.openxmlformats.org/spreadsheetml/2006/main" xmlns:r="http://schemas.openxmlformats.org/officeDocument/2006/relationships">
  <dimension ref="A1:AM514"/>
  <sheetViews>
    <sheetView topLeftCell="A4" workbookViewId="0">
      <selection activeCell="AG25" sqref="AG25"/>
    </sheetView>
  </sheetViews>
  <sheetFormatPr defaultRowHeight="12.75"/>
  <cols>
    <col min="1" max="1" width="3.28515625" customWidth="1"/>
    <col min="2" max="2" width="1.42578125" customWidth="1"/>
    <col min="3" max="3" width="2.7109375" customWidth="1"/>
    <col min="4" max="4" width="3.7109375" customWidth="1"/>
    <col min="5" max="5" width="2.85546875" customWidth="1"/>
    <col min="6" max="6" width="4.28515625" customWidth="1"/>
    <col min="7" max="7" width="2.42578125" customWidth="1"/>
    <col min="8" max="8" width="1.85546875" customWidth="1"/>
    <col min="9" max="9" width="2.7109375" customWidth="1"/>
    <col min="10" max="10" width="3.5703125" customWidth="1"/>
    <col min="11" max="14" width="3.28515625" customWidth="1"/>
    <col min="15" max="15" width="2.140625" customWidth="1"/>
    <col min="16" max="16" width="4" customWidth="1"/>
    <col min="17" max="17" width="3.5703125" customWidth="1"/>
    <col min="18" max="18" width="3.140625" customWidth="1"/>
    <col min="19" max="19" width="3.28515625" customWidth="1"/>
    <col min="20" max="20" width="5.140625" customWidth="1"/>
    <col min="21" max="21" width="3.5703125" customWidth="1"/>
    <col min="22" max="22" width="3.28515625" customWidth="1"/>
    <col min="23" max="23" width="2.28515625" customWidth="1"/>
    <col min="24" max="24" width="5.42578125" customWidth="1"/>
    <col min="25" max="25" width="4.7109375" customWidth="1"/>
    <col min="26" max="26" width="1.85546875" customWidth="1"/>
    <col min="27" max="27" width="2" customWidth="1"/>
    <col min="28" max="28" width="2.7109375" customWidth="1"/>
    <col min="29" max="29" width="1.42578125" customWidth="1"/>
    <col min="30" max="30" width="6.5703125" customWidth="1"/>
    <col min="31" max="31" width="2.42578125" hidden="1" customWidth="1"/>
    <col min="32" max="32" width="3.28515625" hidden="1" customWidth="1"/>
    <col min="33" max="33" width="22.42578125" customWidth="1"/>
    <col min="34" max="34" width="2.7109375" customWidth="1"/>
    <col min="35" max="35" width="10.28515625" customWidth="1"/>
    <col min="36" max="36" width="6.7109375" customWidth="1"/>
    <col min="37" max="37" width="14.7109375" customWidth="1"/>
  </cols>
  <sheetData>
    <row r="1" spans="1:39" s="52" customFormat="1" ht="15.75" customHeight="1">
      <c r="A1" s="60"/>
      <c r="B1" s="60" t="str">
        <f ca="1">'Исходник '!B3</f>
        <v>ООО ИК «ТМ-Электро»</v>
      </c>
      <c r="C1" s="64"/>
      <c r="P1" s="60" t="s">
        <v>966</v>
      </c>
      <c r="Q1" s="328"/>
      <c r="R1" s="328"/>
      <c r="S1" s="328"/>
      <c r="T1" s="561">
        <f ca="1">'Исходник '!B19</f>
        <v>0</v>
      </c>
      <c r="U1" s="561"/>
      <c r="V1" s="561"/>
      <c r="W1" s="561"/>
      <c r="X1" s="561"/>
      <c r="Y1" s="561"/>
      <c r="Z1" s="561"/>
      <c r="AA1" s="561"/>
      <c r="AB1" s="561"/>
      <c r="AC1" s="561"/>
      <c r="AD1" s="561"/>
    </row>
    <row r="2" spans="1:39" s="52" customFormat="1" ht="79.5" customHeight="1">
      <c r="A2" s="62"/>
      <c r="B2" s="509" t="s">
        <v>1106</v>
      </c>
      <c r="C2" s="526"/>
      <c r="D2" s="526"/>
      <c r="E2" s="526"/>
      <c r="F2" s="526"/>
      <c r="G2" s="526"/>
      <c r="H2" s="526"/>
      <c r="I2" s="526"/>
      <c r="J2" s="261"/>
      <c r="K2" s="33"/>
      <c r="L2" s="33"/>
      <c r="M2" s="33"/>
      <c r="N2" s="33"/>
      <c r="P2" s="60" t="s">
        <v>968</v>
      </c>
      <c r="Q2" s="328"/>
      <c r="R2" s="328"/>
      <c r="S2" s="328"/>
      <c r="T2" s="561"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U2" s="470"/>
      <c r="V2" s="470"/>
      <c r="W2" s="470"/>
      <c r="X2" s="470"/>
      <c r="Y2" s="470"/>
      <c r="Z2" s="470"/>
      <c r="AA2" s="470"/>
      <c r="AB2" s="470"/>
      <c r="AC2" s="470"/>
      <c r="AD2" s="470"/>
    </row>
    <row r="3" spans="1:39" s="52" customFormat="1" ht="33" customHeight="1">
      <c r="A3" s="60"/>
      <c r="B3" s="6" t="str">
        <f ca="1">CONCATENATE('Исходник '!A5," ",'Исходник '!B5)</f>
        <v>Свидетельство о регистрации № 7915</v>
      </c>
      <c r="C3" s="64"/>
      <c r="D3" s="64"/>
      <c r="E3" s="64"/>
      <c r="F3" s="64"/>
      <c r="G3" s="64"/>
      <c r="H3" s="64"/>
      <c r="I3" s="64"/>
      <c r="J3" s="64"/>
      <c r="K3" s="64"/>
      <c r="L3" s="64"/>
      <c r="M3" s="64"/>
      <c r="N3" s="64"/>
      <c r="P3" s="60" t="s">
        <v>971</v>
      </c>
      <c r="Q3" s="328"/>
      <c r="R3" s="561">
        <f ca="1">'Исходник '!B21</f>
        <v>0</v>
      </c>
      <c r="S3" s="470"/>
      <c r="T3" s="470"/>
      <c r="U3" s="470"/>
      <c r="V3" s="470"/>
      <c r="W3" s="470"/>
      <c r="X3" s="470"/>
      <c r="Y3" s="470"/>
      <c r="Z3" s="470"/>
      <c r="AA3" s="470"/>
      <c r="AB3" s="470"/>
      <c r="AC3" s="470"/>
      <c r="AD3" s="470"/>
      <c r="AI3" s="65"/>
    </row>
    <row r="4" spans="1:39" s="52" customFormat="1" ht="15" customHeight="1">
      <c r="A4" s="60"/>
      <c r="B4" s="56" t="str">
        <f ca="1">CONCATENATE('Исходник '!A7," ",'Исходник '!B7)</f>
        <v xml:space="preserve">Действительно до «25» ноября 2022 г. </v>
      </c>
      <c r="C4" s="64"/>
      <c r="D4" s="64"/>
      <c r="E4" s="64"/>
      <c r="F4" s="64"/>
      <c r="G4" s="64"/>
      <c r="H4" s="64"/>
      <c r="I4" s="64"/>
      <c r="J4" s="64"/>
      <c r="K4" s="64"/>
      <c r="L4" s="64"/>
      <c r="M4" s="64"/>
      <c r="N4" s="64"/>
      <c r="P4" s="60" t="s">
        <v>1107</v>
      </c>
      <c r="R4" s="97"/>
      <c r="Y4" s="561" t="str">
        <f ca="1">'Исходник '!B34</f>
        <v>30 июня 2020г.</v>
      </c>
      <c r="Z4" s="470"/>
      <c r="AA4" s="470"/>
      <c r="AB4" s="470"/>
      <c r="AC4" s="470"/>
      <c r="AD4" s="470"/>
    </row>
    <row r="5" spans="1:39" s="52" customFormat="1" ht="15" customHeight="1">
      <c r="A5" s="521" t="str">
        <f ca="1">CONCATENATE('Исходник '!A16," ",'Исходник '!D13)</f>
        <v>Протокол  №503-2</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row>
    <row r="6" spans="1:39" s="52" customFormat="1" ht="15" customHeight="1">
      <c r="A6" s="619" t="s">
        <v>1299</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row>
    <row r="7" spans="1:39" s="52" customFormat="1" ht="15" customHeight="1">
      <c r="A7" s="619" t="s">
        <v>1300</v>
      </c>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row>
    <row r="8" spans="1:39" s="52" customFormat="1" ht="15" customHeight="1">
      <c r="A8" s="521" t="s">
        <v>995</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row>
    <row r="9" spans="1:39" s="52" customFormat="1" ht="15" customHeight="1">
      <c r="A9" s="72"/>
      <c r="B9" s="72"/>
      <c r="C9" s="72"/>
      <c r="D9" s="72"/>
      <c r="E9" s="72"/>
      <c r="F9" s="345"/>
      <c r="H9" s="72"/>
      <c r="I9" s="273" t="s">
        <v>1301</v>
      </c>
      <c r="J9" s="266">
        <f ca="1">'Исходник '!B36</f>
        <v>23</v>
      </c>
      <c r="K9" s="72" t="s">
        <v>998</v>
      </c>
      <c r="L9" s="72" t="s">
        <v>1302</v>
      </c>
      <c r="Q9" s="266">
        <f ca="1">'Исходник '!B37</f>
        <v>58</v>
      </c>
      <c r="R9" s="267" t="s">
        <v>1000</v>
      </c>
      <c r="S9" s="72" t="s">
        <v>1303</v>
      </c>
      <c r="Y9" s="266">
        <f ca="1">'Исходник '!B38</f>
        <v>741</v>
      </c>
      <c r="Z9" s="72" t="s">
        <v>1002</v>
      </c>
      <c r="AB9" s="72"/>
      <c r="AC9" s="72"/>
      <c r="AD9" s="72"/>
    </row>
    <row r="10" spans="1:39" s="52" customFormat="1" ht="15" customHeight="1">
      <c r="A10" s="521" t="s">
        <v>1304</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row>
    <row r="11" spans="1:39" s="52" customFormat="1" ht="15" customHeight="1">
      <c r="A11" s="647" t="str">
        <f ca="1">'Исходник '!B23</f>
        <v>приёмо-сдаточные</v>
      </c>
      <c r="B11" s="647"/>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row>
    <row r="12" spans="1:39" s="52" customFormat="1" ht="15" customHeight="1">
      <c r="A12" s="615" t="s">
        <v>1305</v>
      </c>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row>
    <row r="13" spans="1:39" s="52" customFormat="1" ht="15" customHeight="1">
      <c r="A13" s="606" t="s">
        <v>1306</v>
      </c>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row>
    <row r="14" spans="1:39" s="52" customFormat="1" ht="15" customHeight="1">
      <c r="A14" s="606"/>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row>
    <row r="15" spans="1:39" s="52" customFormat="1" ht="15" customHeight="1">
      <c r="A15" s="646" t="s">
        <v>1307</v>
      </c>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row>
    <row r="16" spans="1:39" ht="18" customHeight="1">
      <c r="A16" s="622" t="s">
        <v>1017</v>
      </c>
      <c r="B16" s="622"/>
      <c r="C16" s="622" t="s">
        <v>1308</v>
      </c>
      <c r="D16" s="622"/>
      <c r="E16" s="622"/>
      <c r="F16" s="622"/>
      <c r="G16" s="622"/>
      <c r="H16" s="622"/>
      <c r="I16" s="622"/>
      <c r="J16" s="622"/>
      <c r="K16" s="622"/>
      <c r="L16" s="622"/>
      <c r="M16" s="622"/>
      <c r="N16" s="622"/>
      <c r="O16" s="622"/>
      <c r="P16" s="622"/>
      <c r="Q16" s="622"/>
      <c r="R16" s="622"/>
      <c r="S16" s="622"/>
      <c r="T16" s="622"/>
      <c r="U16" s="622" t="s">
        <v>1309</v>
      </c>
      <c r="V16" s="622"/>
      <c r="W16" s="622"/>
      <c r="X16" s="622"/>
      <c r="Y16" s="622"/>
      <c r="Z16" s="622" t="s">
        <v>1310</v>
      </c>
      <c r="AA16" s="622"/>
      <c r="AB16" s="622"/>
      <c r="AC16" s="622"/>
      <c r="AD16" s="622"/>
      <c r="AL16" s="52"/>
      <c r="AM16" s="52"/>
    </row>
    <row r="17" spans="1:39" ht="18" customHeight="1">
      <c r="A17" s="622"/>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M17" s="52"/>
    </row>
    <row r="18" spans="1:39" ht="18" customHeight="1">
      <c r="A18" s="622"/>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M18" s="52"/>
    </row>
    <row r="19" spans="1:39" s="132" customFormat="1" ht="18" customHeight="1">
      <c r="A19" s="527">
        <v>1</v>
      </c>
      <c r="B19" s="527"/>
      <c r="C19" s="527">
        <v>2</v>
      </c>
      <c r="D19" s="527"/>
      <c r="E19" s="527"/>
      <c r="F19" s="527"/>
      <c r="G19" s="527"/>
      <c r="H19" s="527"/>
      <c r="I19" s="527"/>
      <c r="J19" s="527"/>
      <c r="K19" s="527"/>
      <c r="L19" s="527"/>
      <c r="M19" s="527"/>
      <c r="N19" s="527"/>
      <c r="O19" s="527"/>
      <c r="P19" s="527"/>
      <c r="Q19" s="527"/>
      <c r="R19" s="527"/>
      <c r="S19" s="527"/>
      <c r="T19" s="527"/>
      <c r="U19" s="527">
        <v>3</v>
      </c>
      <c r="V19" s="527"/>
      <c r="W19" s="527"/>
      <c r="X19" s="527"/>
      <c r="Y19" s="527"/>
      <c r="Z19" s="527">
        <v>4</v>
      </c>
      <c r="AA19" s="527"/>
      <c r="AB19" s="527"/>
      <c r="AC19" s="527"/>
      <c r="AD19" s="527"/>
      <c r="AM19" s="52"/>
    </row>
    <row r="20" spans="1:39" s="132" customFormat="1" ht="18" customHeight="1">
      <c r="A20" s="69" t="s">
        <v>1311</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1"/>
      <c r="AM20" s="52"/>
    </row>
    <row r="21" spans="1:39" s="132" customFormat="1" ht="18" customHeight="1">
      <c r="A21" s="69" t="s">
        <v>1312</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1"/>
      <c r="AM21" s="52"/>
    </row>
    <row r="22" spans="1:39" s="132" customFormat="1" ht="18" customHeight="1">
      <c r="A22" s="633">
        <v>1</v>
      </c>
      <c r="B22" s="635"/>
      <c r="C22" s="648" t="s">
        <v>1313</v>
      </c>
      <c r="D22" s="649"/>
      <c r="E22" s="649"/>
      <c r="F22" s="649"/>
      <c r="G22" s="649"/>
      <c r="H22" s="649"/>
      <c r="I22" s="649"/>
      <c r="J22" s="649"/>
      <c r="K22" s="649"/>
      <c r="L22" s="649"/>
      <c r="M22" s="649"/>
      <c r="N22" s="649"/>
      <c r="O22" s="649"/>
      <c r="P22" s="649"/>
      <c r="Q22" s="649"/>
      <c r="R22" s="649"/>
      <c r="S22" s="649"/>
      <c r="T22" s="650"/>
      <c r="U22" s="633">
        <v>2</v>
      </c>
      <c r="V22" s="634"/>
      <c r="W22" s="634"/>
      <c r="X22" s="634"/>
      <c r="Y22" s="635"/>
      <c r="Z22" s="633">
        <v>0.03</v>
      </c>
      <c r="AA22" s="634"/>
      <c r="AB22" s="634"/>
      <c r="AC22" s="634"/>
      <c r="AD22" s="635"/>
    </row>
    <row r="23" spans="1:39" s="132" customFormat="1" ht="18" customHeight="1">
      <c r="A23" s="633">
        <f>A22+1</f>
        <v>2</v>
      </c>
      <c r="B23" s="635"/>
      <c r="C23" s="631" t="s">
        <v>1314</v>
      </c>
      <c r="D23" s="631"/>
      <c r="E23" s="631"/>
      <c r="F23" s="631"/>
      <c r="G23" s="631"/>
      <c r="H23" s="631"/>
      <c r="I23" s="631"/>
      <c r="J23" s="631"/>
      <c r="K23" s="631"/>
      <c r="L23" s="631"/>
      <c r="M23" s="631"/>
      <c r="N23" s="631"/>
      <c r="O23" s="631"/>
      <c r="P23" s="631"/>
      <c r="Q23" s="631"/>
      <c r="R23" s="631"/>
      <c r="S23" s="631">
        <v>1</v>
      </c>
      <c r="T23" s="631"/>
      <c r="U23" s="633">
        <v>3</v>
      </c>
      <c r="V23" s="634"/>
      <c r="W23" s="634"/>
      <c r="X23" s="634"/>
      <c r="Y23" s="635"/>
      <c r="Z23" s="633">
        <v>0.04</v>
      </c>
      <c r="AA23" s="634"/>
      <c r="AB23" s="634"/>
      <c r="AC23" s="634"/>
      <c r="AD23" s="635"/>
    </row>
    <row r="24" spans="1:39" s="132" customFormat="1" ht="18" customHeight="1">
      <c r="A24" s="633">
        <f>A23+1</f>
        <v>3</v>
      </c>
      <c r="B24" s="635"/>
      <c r="C24" s="648" t="s">
        <v>1315</v>
      </c>
      <c r="D24" s="649"/>
      <c r="E24" s="649"/>
      <c r="F24" s="649"/>
      <c r="G24" s="649"/>
      <c r="H24" s="649"/>
      <c r="I24" s="649"/>
      <c r="J24" s="649"/>
      <c r="K24" s="649"/>
      <c r="L24" s="649"/>
      <c r="M24" s="649"/>
      <c r="N24" s="649"/>
      <c r="O24" s="649"/>
      <c r="P24" s="649"/>
      <c r="Q24" s="649"/>
      <c r="R24" s="649"/>
      <c r="S24" s="649"/>
      <c r="T24" s="650"/>
      <c r="U24" s="633">
        <v>2</v>
      </c>
      <c r="V24" s="634"/>
      <c r="W24" s="634"/>
      <c r="X24" s="634"/>
      <c r="Y24" s="635"/>
      <c r="Z24" s="633">
        <v>0.04</v>
      </c>
      <c r="AA24" s="634"/>
      <c r="AB24" s="634"/>
      <c r="AC24" s="634"/>
      <c r="AD24" s="635"/>
    </row>
    <row r="25" spans="1:39" s="132" customFormat="1" ht="18" customHeight="1">
      <c r="A25" s="633">
        <f>A24+1</f>
        <v>4</v>
      </c>
      <c r="B25" s="635"/>
      <c r="C25" s="648" t="s">
        <v>1316</v>
      </c>
      <c r="D25" s="649"/>
      <c r="E25" s="649"/>
      <c r="F25" s="649"/>
      <c r="G25" s="649"/>
      <c r="H25" s="649"/>
      <c r="I25" s="649"/>
      <c r="J25" s="649"/>
      <c r="K25" s="649"/>
      <c r="L25" s="649"/>
      <c r="M25" s="649"/>
      <c r="N25" s="649"/>
      <c r="O25" s="649"/>
      <c r="P25" s="649"/>
      <c r="Q25" s="649"/>
      <c r="R25" s="649"/>
      <c r="S25" s="649"/>
      <c r="T25" s="650"/>
      <c r="U25" s="633">
        <v>1</v>
      </c>
      <c r="V25" s="634"/>
      <c r="W25" s="634"/>
      <c r="X25" s="634"/>
      <c r="Y25" s="635"/>
      <c r="Z25" s="633">
        <v>0.02</v>
      </c>
      <c r="AA25" s="634"/>
      <c r="AB25" s="634"/>
      <c r="AC25" s="634"/>
      <c r="AD25" s="635"/>
    </row>
    <row r="26" spans="1:39" s="132" customFormat="1" ht="18" customHeight="1">
      <c r="A26" s="69" t="s">
        <v>1317</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M26" s="52"/>
    </row>
    <row r="27" spans="1:39" s="317" customFormat="1" ht="18" customHeight="1">
      <c r="A27" s="633">
        <v>5</v>
      </c>
      <c r="B27" s="635"/>
      <c r="C27" s="648" t="s">
        <v>1318</v>
      </c>
      <c r="D27" s="649"/>
      <c r="E27" s="649"/>
      <c r="F27" s="649"/>
      <c r="G27" s="649"/>
      <c r="H27" s="649"/>
      <c r="I27" s="649"/>
      <c r="J27" s="649"/>
      <c r="K27" s="649"/>
      <c r="L27" s="649"/>
      <c r="M27" s="649"/>
      <c r="N27" s="649"/>
      <c r="O27" s="649"/>
      <c r="P27" s="649"/>
      <c r="Q27" s="649"/>
      <c r="R27" s="649"/>
      <c r="S27" s="649"/>
      <c r="T27" s="650"/>
      <c r="U27" s="633">
        <v>3</v>
      </c>
      <c r="V27" s="634"/>
      <c r="W27" s="634"/>
      <c r="X27" s="634"/>
      <c r="Y27" s="635"/>
      <c r="Z27" s="633">
        <v>0.04</v>
      </c>
      <c r="AA27" s="634"/>
      <c r="AB27" s="634"/>
      <c r="AC27" s="634"/>
      <c r="AD27" s="635"/>
    </row>
    <row r="28" spans="1:39" s="317" customFormat="1" ht="18" customHeight="1">
      <c r="A28" s="633">
        <f t="shared" ref="A28:A35" si="0">A27+1</f>
        <v>6</v>
      </c>
      <c r="B28" s="635"/>
      <c r="C28" s="648" t="s">
        <v>1319</v>
      </c>
      <c r="D28" s="649"/>
      <c r="E28" s="649"/>
      <c r="F28" s="649"/>
      <c r="G28" s="649"/>
      <c r="H28" s="649"/>
      <c r="I28" s="649"/>
      <c r="J28" s="649"/>
      <c r="K28" s="649"/>
      <c r="L28" s="649"/>
      <c r="M28" s="649"/>
      <c r="N28" s="649"/>
      <c r="O28" s="649"/>
      <c r="P28" s="649"/>
      <c r="Q28" s="649"/>
      <c r="R28" s="649"/>
      <c r="S28" s="649"/>
      <c r="T28" s="650"/>
      <c r="U28" s="633">
        <v>2</v>
      </c>
      <c r="V28" s="634"/>
      <c r="W28" s="634"/>
      <c r="X28" s="634"/>
      <c r="Y28" s="635"/>
      <c r="Z28" s="633">
        <v>0.04</v>
      </c>
      <c r="AA28" s="634"/>
      <c r="AB28" s="634"/>
      <c r="AC28" s="634"/>
      <c r="AD28" s="635"/>
    </row>
    <row r="29" spans="1:39" s="317" customFormat="1" ht="18" customHeight="1">
      <c r="A29" s="633">
        <f t="shared" si="0"/>
        <v>7</v>
      </c>
      <c r="B29" s="635"/>
      <c r="C29" s="631" t="s">
        <v>1320</v>
      </c>
      <c r="D29" s="631"/>
      <c r="E29" s="631"/>
      <c r="F29" s="631"/>
      <c r="G29" s="631"/>
      <c r="H29" s="631"/>
      <c r="I29" s="631"/>
      <c r="J29" s="631"/>
      <c r="K29" s="631"/>
      <c r="L29" s="631"/>
      <c r="M29" s="631"/>
      <c r="N29" s="631"/>
      <c r="O29" s="631"/>
      <c r="P29" s="631"/>
      <c r="Q29" s="631"/>
      <c r="R29" s="631"/>
      <c r="S29" s="631">
        <v>1</v>
      </c>
      <c r="T29" s="631"/>
      <c r="U29" s="622">
        <v>16</v>
      </c>
      <c r="V29" s="622"/>
      <c r="W29" s="622"/>
      <c r="X29" s="622"/>
      <c r="Y29" s="622"/>
      <c r="Z29" s="633">
        <v>0.01</v>
      </c>
      <c r="AA29" s="634"/>
      <c r="AB29" s="634"/>
      <c r="AC29" s="634"/>
      <c r="AD29" s="635"/>
    </row>
    <row r="30" spans="1:39" s="132" customFormat="1" ht="18" customHeight="1">
      <c r="A30" s="633">
        <f t="shared" si="0"/>
        <v>8</v>
      </c>
      <c r="B30" s="635"/>
      <c r="C30" s="648" t="s">
        <v>1321</v>
      </c>
      <c r="D30" s="649"/>
      <c r="E30" s="649"/>
      <c r="F30" s="649"/>
      <c r="G30" s="649"/>
      <c r="H30" s="649"/>
      <c r="I30" s="649"/>
      <c r="J30" s="649"/>
      <c r="K30" s="649"/>
      <c r="L30" s="649"/>
      <c r="M30" s="649"/>
      <c r="N30" s="649"/>
      <c r="O30" s="649"/>
      <c r="P30" s="649"/>
      <c r="Q30" s="649"/>
      <c r="R30" s="649"/>
      <c r="S30" s="649"/>
      <c r="T30" s="650"/>
      <c r="U30" s="633">
        <v>1</v>
      </c>
      <c r="V30" s="634"/>
      <c r="W30" s="634"/>
      <c r="X30" s="634"/>
      <c r="Y30" s="635"/>
      <c r="Z30" s="633">
        <v>0.01</v>
      </c>
      <c r="AA30" s="634"/>
      <c r="AB30" s="634"/>
      <c r="AC30" s="634"/>
      <c r="AD30" s="635"/>
    </row>
    <row r="31" spans="1:39" s="132" customFormat="1" ht="18" customHeight="1">
      <c r="A31" s="633">
        <f t="shared" si="0"/>
        <v>9</v>
      </c>
      <c r="B31" s="635"/>
      <c r="C31" s="648" t="s">
        <v>1322</v>
      </c>
      <c r="D31" s="649"/>
      <c r="E31" s="649"/>
      <c r="F31" s="649"/>
      <c r="G31" s="649"/>
      <c r="H31" s="649"/>
      <c r="I31" s="649"/>
      <c r="J31" s="649"/>
      <c r="K31" s="649"/>
      <c r="L31" s="649"/>
      <c r="M31" s="649"/>
      <c r="N31" s="649"/>
      <c r="O31" s="649"/>
      <c r="P31" s="649"/>
      <c r="Q31" s="649"/>
      <c r="R31" s="649"/>
      <c r="S31" s="649"/>
      <c r="T31" s="650"/>
      <c r="U31" s="633">
        <v>1</v>
      </c>
      <c r="V31" s="634"/>
      <c r="W31" s="634"/>
      <c r="X31" s="634"/>
      <c r="Y31" s="635"/>
      <c r="Z31" s="633">
        <v>0.01</v>
      </c>
      <c r="AA31" s="634"/>
      <c r="AB31" s="634"/>
      <c r="AC31" s="634"/>
      <c r="AD31" s="635"/>
    </row>
    <row r="32" spans="1:39" s="132" customFormat="1" ht="18" customHeight="1">
      <c r="A32" s="633">
        <f t="shared" si="0"/>
        <v>10</v>
      </c>
      <c r="B32" s="635"/>
      <c r="C32" s="648" t="s">
        <v>1323</v>
      </c>
      <c r="D32" s="649"/>
      <c r="E32" s="649"/>
      <c r="F32" s="649"/>
      <c r="G32" s="649"/>
      <c r="H32" s="649"/>
      <c r="I32" s="649"/>
      <c r="J32" s="649"/>
      <c r="K32" s="649"/>
      <c r="L32" s="649"/>
      <c r="M32" s="649"/>
      <c r="N32" s="649"/>
      <c r="O32" s="649"/>
      <c r="P32" s="649"/>
      <c r="Q32" s="649"/>
      <c r="R32" s="649"/>
      <c r="S32" s="649"/>
      <c r="T32" s="650"/>
      <c r="U32" s="633">
        <v>1</v>
      </c>
      <c r="V32" s="634"/>
      <c r="W32" s="634"/>
      <c r="X32" s="634"/>
      <c r="Y32" s="635"/>
      <c r="Z32" s="633">
        <v>0.01</v>
      </c>
      <c r="AA32" s="634"/>
      <c r="AB32" s="634"/>
      <c r="AC32" s="634"/>
      <c r="AD32" s="635"/>
    </row>
    <row r="33" spans="1:39" s="132" customFormat="1" ht="18" customHeight="1">
      <c r="A33" s="633">
        <f t="shared" si="0"/>
        <v>11</v>
      </c>
      <c r="B33" s="635"/>
      <c r="C33" s="648" t="s">
        <v>1324</v>
      </c>
      <c r="D33" s="649"/>
      <c r="E33" s="649"/>
      <c r="F33" s="649"/>
      <c r="G33" s="649"/>
      <c r="H33" s="649"/>
      <c r="I33" s="649"/>
      <c r="J33" s="649"/>
      <c r="K33" s="649"/>
      <c r="L33" s="649"/>
      <c r="M33" s="649"/>
      <c r="N33" s="649"/>
      <c r="O33" s="649"/>
      <c r="P33" s="649"/>
      <c r="Q33" s="649"/>
      <c r="R33" s="649"/>
      <c r="S33" s="649"/>
      <c r="T33" s="650"/>
      <c r="U33" s="633">
        <v>1</v>
      </c>
      <c r="V33" s="634"/>
      <c r="W33" s="634"/>
      <c r="X33" s="634"/>
      <c r="Y33" s="635"/>
      <c r="Z33" s="633">
        <v>0.01</v>
      </c>
      <c r="AA33" s="634"/>
      <c r="AB33" s="634"/>
      <c r="AC33" s="634"/>
      <c r="AD33" s="635"/>
    </row>
    <row r="34" spans="1:39" s="132" customFormat="1" ht="18" customHeight="1">
      <c r="A34" s="633">
        <f t="shared" si="0"/>
        <v>12</v>
      </c>
      <c r="B34" s="635"/>
      <c r="C34" s="648" t="s">
        <v>1325</v>
      </c>
      <c r="D34" s="649"/>
      <c r="E34" s="649"/>
      <c r="F34" s="649"/>
      <c r="G34" s="649"/>
      <c r="H34" s="649"/>
      <c r="I34" s="649"/>
      <c r="J34" s="649"/>
      <c r="K34" s="649"/>
      <c r="L34" s="649"/>
      <c r="M34" s="649"/>
      <c r="N34" s="649"/>
      <c r="O34" s="649"/>
      <c r="P34" s="649"/>
      <c r="Q34" s="649"/>
      <c r="R34" s="649"/>
      <c r="S34" s="649"/>
      <c r="T34" s="650"/>
      <c r="U34" s="633">
        <v>1</v>
      </c>
      <c r="V34" s="634"/>
      <c r="W34" s="634"/>
      <c r="X34" s="634"/>
      <c r="Y34" s="635"/>
      <c r="Z34" s="633">
        <v>0.01</v>
      </c>
      <c r="AA34" s="634"/>
      <c r="AB34" s="634"/>
      <c r="AC34" s="634"/>
      <c r="AD34" s="635"/>
    </row>
    <row r="35" spans="1:39" s="132" customFormat="1" ht="18" customHeight="1">
      <c r="A35" s="633">
        <f t="shared" si="0"/>
        <v>13</v>
      </c>
      <c r="B35" s="635"/>
      <c r="C35" s="648" t="s">
        <v>1326</v>
      </c>
      <c r="D35" s="649"/>
      <c r="E35" s="649"/>
      <c r="F35" s="649"/>
      <c r="G35" s="649"/>
      <c r="H35" s="649"/>
      <c r="I35" s="649"/>
      <c r="J35" s="649"/>
      <c r="K35" s="649"/>
      <c r="L35" s="649"/>
      <c r="M35" s="649"/>
      <c r="N35" s="649"/>
      <c r="O35" s="649"/>
      <c r="P35" s="649"/>
      <c r="Q35" s="649"/>
      <c r="R35" s="649"/>
      <c r="S35" s="649"/>
      <c r="T35" s="650"/>
      <c r="U35" s="633">
        <v>1</v>
      </c>
      <c r="V35" s="634"/>
      <c r="W35" s="634"/>
      <c r="X35" s="634"/>
      <c r="Y35" s="635"/>
      <c r="Z35" s="633">
        <v>0.01</v>
      </c>
      <c r="AA35" s="634"/>
      <c r="AB35" s="634"/>
      <c r="AC35" s="634"/>
      <c r="AD35" s="635"/>
    </row>
    <row r="36" spans="1:39" s="132" customFormat="1" ht="18" customHeight="1">
      <c r="A36" s="69" t="s">
        <v>1327</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1"/>
      <c r="AM36" s="52"/>
    </row>
    <row r="37" spans="1:39" s="317" customFormat="1" ht="18" customHeight="1">
      <c r="A37" s="633">
        <v>14</v>
      </c>
      <c r="B37" s="635"/>
      <c r="C37" s="648" t="s">
        <v>1318</v>
      </c>
      <c r="D37" s="649"/>
      <c r="E37" s="649"/>
      <c r="F37" s="649"/>
      <c r="G37" s="649"/>
      <c r="H37" s="649"/>
      <c r="I37" s="649"/>
      <c r="J37" s="649"/>
      <c r="K37" s="649"/>
      <c r="L37" s="649"/>
      <c r="M37" s="649"/>
      <c r="N37" s="649"/>
      <c r="O37" s="649"/>
      <c r="P37" s="649"/>
      <c r="Q37" s="649"/>
      <c r="R37" s="649"/>
      <c r="S37" s="649"/>
      <c r="T37" s="650"/>
      <c r="U37" s="633">
        <v>3</v>
      </c>
      <c r="V37" s="634"/>
      <c r="W37" s="634"/>
      <c r="X37" s="634"/>
      <c r="Y37" s="635"/>
      <c r="Z37" s="633">
        <v>0.03</v>
      </c>
      <c r="AA37" s="634"/>
      <c r="AB37" s="634"/>
      <c r="AC37" s="634"/>
      <c r="AD37" s="635"/>
    </row>
    <row r="38" spans="1:39" s="317" customFormat="1" ht="18" customHeight="1">
      <c r="A38" s="633">
        <f t="shared" ref="A38:A45" si="1">A37+1</f>
        <v>15</v>
      </c>
      <c r="B38" s="635"/>
      <c r="C38" s="648" t="s">
        <v>1319</v>
      </c>
      <c r="D38" s="649"/>
      <c r="E38" s="649"/>
      <c r="F38" s="649"/>
      <c r="G38" s="649"/>
      <c r="H38" s="649"/>
      <c r="I38" s="649"/>
      <c r="J38" s="649"/>
      <c r="K38" s="649"/>
      <c r="L38" s="649"/>
      <c r="M38" s="649"/>
      <c r="N38" s="649"/>
      <c r="O38" s="649"/>
      <c r="P38" s="649"/>
      <c r="Q38" s="649"/>
      <c r="R38" s="649"/>
      <c r="S38" s="649"/>
      <c r="T38" s="650"/>
      <c r="U38" s="633">
        <v>2</v>
      </c>
      <c r="V38" s="634"/>
      <c r="W38" s="634"/>
      <c r="X38" s="634"/>
      <c r="Y38" s="635"/>
      <c r="Z38" s="633">
        <v>0.04</v>
      </c>
      <c r="AA38" s="634"/>
      <c r="AB38" s="634"/>
      <c r="AC38" s="634"/>
      <c r="AD38" s="635"/>
    </row>
    <row r="39" spans="1:39" s="317" customFormat="1" ht="18" customHeight="1">
      <c r="A39" s="633">
        <f t="shared" si="1"/>
        <v>16</v>
      </c>
      <c r="B39" s="635"/>
      <c r="C39" s="631" t="s">
        <v>1320</v>
      </c>
      <c r="D39" s="631"/>
      <c r="E39" s="631"/>
      <c r="F39" s="631"/>
      <c r="G39" s="631"/>
      <c r="H39" s="631"/>
      <c r="I39" s="631"/>
      <c r="J39" s="631"/>
      <c r="K39" s="631"/>
      <c r="L39" s="631"/>
      <c r="M39" s="631"/>
      <c r="N39" s="631"/>
      <c r="O39" s="631"/>
      <c r="P39" s="631"/>
      <c r="Q39" s="631"/>
      <c r="R39" s="631"/>
      <c r="S39" s="631">
        <v>1</v>
      </c>
      <c r="T39" s="631"/>
      <c r="U39" s="622">
        <v>16</v>
      </c>
      <c r="V39" s="622"/>
      <c r="W39" s="622"/>
      <c r="X39" s="622"/>
      <c r="Y39" s="622"/>
      <c r="Z39" s="633">
        <v>0.01</v>
      </c>
      <c r="AA39" s="634"/>
      <c r="AB39" s="634"/>
      <c r="AC39" s="634"/>
      <c r="AD39" s="635"/>
    </row>
    <row r="40" spans="1:39" s="132" customFormat="1" ht="18" customHeight="1">
      <c r="A40" s="633">
        <f t="shared" si="1"/>
        <v>17</v>
      </c>
      <c r="B40" s="635"/>
      <c r="C40" s="648" t="s">
        <v>67</v>
      </c>
      <c r="D40" s="649"/>
      <c r="E40" s="649"/>
      <c r="F40" s="649"/>
      <c r="G40" s="649"/>
      <c r="H40" s="649"/>
      <c r="I40" s="649"/>
      <c r="J40" s="649"/>
      <c r="K40" s="649"/>
      <c r="L40" s="649"/>
      <c r="M40" s="649"/>
      <c r="N40" s="649"/>
      <c r="O40" s="649"/>
      <c r="P40" s="649"/>
      <c r="Q40" s="649"/>
      <c r="R40" s="649"/>
      <c r="S40" s="649"/>
      <c r="T40" s="650"/>
      <c r="U40" s="633">
        <v>1</v>
      </c>
      <c r="V40" s="634"/>
      <c r="W40" s="634"/>
      <c r="X40" s="634"/>
      <c r="Y40" s="635"/>
      <c r="Z40" s="633">
        <v>0.01</v>
      </c>
      <c r="AA40" s="634"/>
      <c r="AB40" s="634"/>
      <c r="AC40" s="634"/>
      <c r="AD40" s="635"/>
    </row>
    <row r="41" spans="1:39" s="132" customFormat="1" ht="18" customHeight="1">
      <c r="A41" s="633">
        <f t="shared" si="1"/>
        <v>18</v>
      </c>
      <c r="B41" s="635"/>
      <c r="C41" s="648" t="s">
        <v>68</v>
      </c>
      <c r="D41" s="649"/>
      <c r="E41" s="649"/>
      <c r="F41" s="649"/>
      <c r="G41" s="649"/>
      <c r="H41" s="649"/>
      <c r="I41" s="649"/>
      <c r="J41" s="649"/>
      <c r="K41" s="649"/>
      <c r="L41" s="649"/>
      <c r="M41" s="649"/>
      <c r="N41" s="649"/>
      <c r="O41" s="649"/>
      <c r="P41" s="649"/>
      <c r="Q41" s="649"/>
      <c r="R41" s="649"/>
      <c r="S41" s="649"/>
      <c r="T41" s="650"/>
      <c r="U41" s="633">
        <v>1</v>
      </c>
      <c r="V41" s="634"/>
      <c r="W41" s="634"/>
      <c r="X41" s="634"/>
      <c r="Y41" s="635"/>
      <c r="Z41" s="633">
        <v>0.01</v>
      </c>
      <c r="AA41" s="634"/>
      <c r="AB41" s="634"/>
      <c r="AC41" s="634"/>
      <c r="AD41" s="635"/>
    </row>
    <row r="42" spans="1:39" s="132" customFormat="1" ht="18" customHeight="1">
      <c r="A42" s="633">
        <f t="shared" si="1"/>
        <v>19</v>
      </c>
      <c r="B42" s="635"/>
      <c r="C42" s="648" t="s">
        <v>69</v>
      </c>
      <c r="D42" s="649"/>
      <c r="E42" s="649"/>
      <c r="F42" s="649"/>
      <c r="G42" s="649"/>
      <c r="H42" s="649"/>
      <c r="I42" s="649"/>
      <c r="J42" s="649"/>
      <c r="K42" s="649"/>
      <c r="L42" s="649"/>
      <c r="M42" s="649"/>
      <c r="N42" s="649"/>
      <c r="O42" s="649"/>
      <c r="P42" s="649"/>
      <c r="Q42" s="649"/>
      <c r="R42" s="649"/>
      <c r="S42" s="649"/>
      <c r="T42" s="650"/>
      <c r="U42" s="633">
        <v>1</v>
      </c>
      <c r="V42" s="634"/>
      <c r="W42" s="634"/>
      <c r="X42" s="634"/>
      <c r="Y42" s="635"/>
      <c r="Z42" s="633">
        <v>0.01</v>
      </c>
      <c r="AA42" s="634"/>
      <c r="AB42" s="634"/>
      <c r="AC42" s="634"/>
      <c r="AD42" s="635"/>
    </row>
    <row r="43" spans="1:39" s="132" customFormat="1" ht="18" customHeight="1">
      <c r="A43" s="633">
        <f t="shared" si="1"/>
        <v>20</v>
      </c>
      <c r="B43" s="635"/>
      <c r="C43" s="648" t="s">
        <v>70</v>
      </c>
      <c r="D43" s="649"/>
      <c r="E43" s="649"/>
      <c r="F43" s="649"/>
      <c r="G43" s="649"/>
      <c r="H43" s="649"/>
      <c r="I43" s="649"/>
      <c r="J43" s="649"/>
      <c r="K43" s="649"/>
      <c r="L43" s="649"/>
      <c r="M43" s="649"/>
      <c r="N43" s="649"/>
      <c r="O43" s="649"/>
      <c r="P43" s="649"/>
      <c r="Q43" s="649"/>
      <c r="R43" s="649"/>
      <c r="S43" s="649"/>
      <c r="T43" s="650"/>
      <c r="U43" s="633">
        <v>1</v>
      </c>
      <c r="V43" s="634"/>
      <c r="W43" s="634"/>
      <c r="X43" s="634"/>
      <c r="Y43" s="635"/>
      <c r="Z43" s="633">
        <v>0.01</v>
      </c>
      <c r="AA43" s="634"/>
      <c r="AB43" s="634"/>
      <c r="AC43" s="634"/>
      <c r="AD43" s="635"/>
    </row>
    <row r="44" spans="1:39" s="132" customFormat="1" ht="18" customHeight="1">
      <c r="A44" s="633">
        <f t="shared" si="1"/>
        <v>21</v>
      </c>
      <c r="B44" s="635"/>
      <c r="C44" s="648" t="s">
        <v>71</v>
      </c>
      <c r="D44" s="649"/>
      <c r="E44" s="649"/>
      <c r="F44" s="649"/>
      <c r="G44" s="649"/>
      <c r="H44" s="649"/>
      <c r="I44" s="649"/>
      <c r="J44" s="649"/>
      <c r="K44" s="649"/>
      <c r="L44" s="649"/>
      <c r="M44" s="649"/>
      <c r="N44" s="649"/>
      <c r="O44" s="649"/>
      <c r="P44" s="649"/>
      <c r="Q44" s="649"/>
      <c r="R44" s="649"/>
      <c r="S44" s="649"/>
      <c r="T44" s="650"/>
      <c r="U44" s="633">
        <v>1</v>
      </c>
      <c r="V44" s="634"/>
      <c r="W44" s="634"/>
      <c r="X44" s="634"/>
      <c r="Y44" s="635"/>
      <c r="Z44" s="633">
        <v>0.01</v>
      </c>
      <c r="AA44" s="634"/>
      <c r="AB44" s="634"/>
      <c r="AC44" s="634"/>
      <c r="AD44" s="635"/>
    </row>
    <row r="45" spans="1:39" s="132" customFormat="1" ht="18" customHeight="1">
      <c r="A45" s="633">
        <f t="shared" si="1"/>
        <v>22</v>
      </c>
      <c r="B45" s="635"/>
      <c r="C45" s="648" t="s">
        <v>72</v>
      </c>
      <c r="D45" s="649"/>
      <c r="E45" s="649"/>
      <c r="F45" s="649"/>
      <c r="G45" s="649"/>
      <c r="H45" s="649"/>
      <c r="I45" s="649"/>
      <c r="J45" s="649"/>
      <c r="K45" s="649"/>
      <c r="L45" s="649"/>
      <c r="M45" s="649"/>
      <c r="N45" s="649"/>
      <c r="O45" s="649"/>
      <c r="P45" s="649"/>
      <c r="Q45" s="649"/>
      <c r="R45" s="649"/>
      <c r="S45" s="649"/>
      <c r="T45" s="650"/>
      <c r="U45" s="633">
        <v>1</v>
      </c>
      <c r="V45" s="634"/>
      <c r="W45" s="634"/>
      <c r="X45" s="634"/>
      <c r="Y45" s="635"/>
      <c r="Z45" s="633">
        <v>0.01</v>
      </c>
      <c r="AA45" s="634"/>
      <c r="AB45" s="634"/>
      <c r="AC45" s="634"/>
      <c r="AD45" s="635"/>
    </row>
    <row r="46" spans="1:39" s="132" customFormat="1" ht="18" customHeight="1">
      <c r="A46" s="69" t="s">
        <v>73</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1"/>
      <c r="AM46" s="52"/>
    </row>
    <row r="47" spans="1:39" s="317" customFormat="1" ht="18" customHeight="1">
      <c r="A47" s="633">
        <v>23</v>
      </c>
      <c r="B47" s="635"/>
      <c r="C47" s="648" t="s">
        <v>1318</v>
      </c>
      <c r="D47" s="649"/>
      <c r="E47" s="649"/>
      <c r="F47" s="649"/>
      <c r="G47" s="649"/>
      <c r="H47" s="649"/>
      <c r="I47" s="649"/>
      <c r="J47" s="649"/>
      <c r="K47" s="649"/>
      <c r="L47" s="649"/>
      <c r="M47" s="649"/>
      <c r="N47" s="649"/>
      <c r="O47" s="649"/>
      <c r="P47" s="649"/>
      <c r="Q47" s="649"/>
      <c r="R47" s="649"/>
      <c r="S47" s="649"/>
      <c r="T47" s="650"/>
      <c r="U47" s="633">
        <v>2</v>
      </c>
      <c r="V47" s="634"/>
      <c r="W47" s="634"/>
      <c r="X47" s="634"/>
      <c r="Y47" s="635"/>
      <c r="Z47" s="633">
        <v>0.03</v>
      </c>
      <c r="AA47" s="634"/>
      <c r="AB47" s="634"/>
      <c r="AC47" s="634"/>
      <c r="AD47" s="635"/>
    </row>
    <row r="48" spans="1:39" s="317" customFormat="1" ht="18" customHeight="1">
      <c r="A48" s="633">
        <f>A47+1</f>
        <v>24</v>
      </c>
      <c r="B48" s="635"/>
      <c r="C48" s="648" t="s">
        <v>74</v>
      </c>
      <c r="D48" s="649"/>
      <c r="E48" s="649"/>
      <c r="F48" s="649"/>
      <c r="G48" s="649"/>
      <c r="H48" s="649"/>
      <c r="I48" s="649"/>
      <c r="J48" s="649"/>
      <c r="K48" s="649"/>
      <c r="L48" s="649"/>
      <c r="M48" s="649"/>
      <c r="N48" s="649"/>
      <c r="O48" s="649"/>
      <c r="P48" s="649"/>
      <c r="Q48" s="649"/>
      <c r="R48" s="649"/>
      <c r="S48" s="649"/>
      <c r="T48" s="650"/>
      <c r="U48" s="633">
        <v>1</v>
      </c>
      <c r="V48" s="634"/>
      <c r="W48" s="634"/>
      <c r="X48" s="634"/>
      <c r="Y48" s="635"/>
      <c r="Z48" s="633">
        <v>0.04</v>
      </c>
      <c r="AA48" s="634"/>
      <c r="AB48" s="634"/>
      <c r="AC48" s="634"/>
      <c r="AD48" s="635"/>
    </row>
    <row r="49" spans="1:39" s="317" customFormat="1" ht="18" customHeight="1">
      <c r="A49" s="633">
        <f>A48+1</f>
        <v>25</v>
      </c>
      <c r="B49" s="635"/>
      <c r="C49" s="631" t="s">
        <v>1320</v>
      </c>
      <c r="D49" s="631"/>
      <c r="E49" s="631"/>
      <c r="F49" s="631"/>
      <c r="G49" s="631"/>
      <c r="H49" s="631"/>
      <c r="I49" s="631"/>
      <c r="J49" s="631"/>
      <c r="K49" s="631"/>
      <c r="L49" s="631"/>
      <c r="M49" s="631"/>
      <c r="N49" s="631"/>
      <c r="O49" s="631"/>
      <c r="P49" s="631"/>
      <c r="Q49" s="631"/>
      <c r="R49" s="631"/>
      <c r="S49" s="631">
        <v>1</v>
      </c>
      <c r="T49" s="631"/>
      <c r="U49" s="622">
        <v>5</v>
      </c>
      <c r="V49" s="622"/>
      <c r="W49" s="622"/>
      <c r="X49" s="622"/>
      <c r="Y49" s="622"/>
      <c r="Z49" s="633">
        <v>0.01</v>
      </c>
      <c r="AA49" s="634"/>
      <c r="AB49" s="634"/>
      <c r="AC49" s="634"/>
      <c r="AD49" s="635"/>
    </row>
    <row r="50" spans="1:39" s="132" customFormat="1" ht="18" customHeight="1">
      <c r="A50" s="69" t="s">
        <v>75</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c r="AM50" s="52"/>
    </row>
    <row r="51" spans="1:39" s="317" customFormat="1" ht="18" customHeight="1">
      <c r="A51" s="633">
        <v>26</v>
      </c>
      <c r="B51" s="635"/>
      <c r="C51" s="648" t="s">
        <v>1318</v>
      </c>
      <c r="D51" s="649"/>
      <c r="E51" s="649"/>
      <c r="F51" s="649"/>
      <c r="G51" s="649"/>
      <c r="H51" s="649"/>
      <c r="I51" s="649"/>
      <c r="J51" s="649"/>
      <c r="K51" s="649"/>
      <c r="L51" s="649"/>
      <c r="M51" s="649"/>
      <c r="N51" s="649"/>
      <c r="O51" s="649"/>
      <c r="P51" s="649"/>
      <c r="Q51" s="649"/>
      <c r="R51" s="649"/>
      <c r="S51" s="649"/>
      <c r="T51" s="650"/>
      <c r="U51" s="633">
        <v>3</v>
      </c>
      <c r="V51" s="634"/>
      <c r="W51" s="634"/>
      <c r="X51" s="634"/>
      <c r="Y51" s="635"/>
      <c r="Z51" s="633">
        <v>0.04</v>
      </c>
      <c r="AA51" s="634"/>
      <c r="AB51" s="634"/>
      <c r="AC51" s="634"/>
      <c r="AD51" s="635"/>
    </row>
    <row r="52" spans="1:39" s="317" customFormat="1" ht="18" customHeight="1">
      <c r="A52" s="633">
        <f>A51+1</f>
        <v>27</v>
      </c>
      <c r="B52" s="635"/>
      <c r="C52" s="648" t="s">
        <v>1319</v>
      </c>
      <c r="D52" s="649"/>
      <c r="E52" s="649"/>
      <c r="F52" s="649"/>
      <c r="G52" s="649"/>
      <c r="H52" s="649"/>
      <c r="I52" s="649"/>
      <c r="J52" s="649"/>
      <c r="K52" s="649"/>
      <c r="L52" s="649"/>
      <c r="M52" s="649"/>
      <c r="N52" s="649"/>
      <c r="O52" s="649"/>
      <c r="P52" s="649"/>
      <c r="Q52" s="649"/>
      <c r="R52" s="649"/>
      <c r="S52" s="649"/>
      <c r="T52" s="650"/>
      <c r="U52" s="633">
        <v>2</v>
      </c>
      <c r="V52" s="634"/>
      <c r="W52" s="634"/>
      <c r="X52" s="634"/>
      <c r="Y52" s="635"/>
      <c r="Z52" s="633">
        <v>0.04</v>
      </c>
      <c r="AA52" s="634"/>
      <c r="AB52" s="634"/>
      <c r="AC52" s="634"/>
      <c r="AD52" s="635"/>
    </row>
    <row r="53" spans="1:39" s="317" customFormat="1" ht="18" customHeight="1">
      <c r="A53" s="633">
        <f>A52+1</f>
        <v>28</v>
      </c>
      <c r="B53" s="635"/>
      <c r="C53" s="631" t="s">
        <v>1320</v>
      </c>
      <c r="D53" s="631"/>
      <c r="E53" s="631"/>
      <c r="F53" s="631"/>
      <c r="G53" s="631"/>
      <c r="H53" s="631"/>
      <c r="I53" s="631"/>
      <c r="J53" s="631"/>
      <c r="K53" s="631"/>
      <c r="L53" s="631"/>
      <c r="M53" s="631"/>
      <c r="N53" s="631"/>
      <c r="O53" s="631"/>
      <c r="P53" s="631"/>
      <c r="Q53" s="631"/>
      <c r="R53" s="631"/>
      <c r="S53" s="631">
        <v>1</v>
      </c>
      <c r="T53" s="631"/>
      <c r="U53" s="622">
        <v>19</v>
      </c>
      <c r="V53" s="622"/>
      <c r="W53" s="622"/>
      <c r="X53" s="622"/>
      <c r="Y53" s="622"/>
      <c r="Z53" s="633">
        <v>0.01</v>
      </c>
      <c r="AA53" s="634"/>
      <c r="AB53" s="634"/>
      <c r="AC53" s="634"/>
      <c r="AD53" s="635"/>
    </row>
    <row r="54" spans="1:39" s="132" customFormat="1" ht="18" customHeight="1">
      <c r="A54" s="69" t="s">
        <v>76</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1"/>
      <c r="AM54" s="52"/>
    </row>
    <row r="55" spans="1:39" s="317" customFormat="1" ht="18" customHeight="1">
      <c r="A55" s="633">
        <v>29</v>
      </c>
      <c r="B55" s="635"/>
      <c r="C55" s="648" t="s">
        <v>1318</v>
      </c>
      <c r="D55" s="649"/>
      <c r="E55" s="649"/>
      <c r="F55" s="649"/>
      <c r="G55" s="649"/>
      <c r="H55" s="649"/>
      <c r="I55" s="649"/>
      <c r="J55" s="649"/>
      <c r="K55" s="649"/>
      <c r="L55" s="649"/>
      <c r="M55" s="649"/>
      <c r="N55" s="649"/>
      <c r="O55" s="649"/>
      <c r="P55" s="649"/>
      <c r="Q55" s="649"/>
      <c r="R55" s="649"/>
      <c r="S55" s="649"/>
      <c r="T55" s="650"/>
      <c r="U55" s="633">
        <v>2</v>
      </c>
      <c r="V55" s="634"/>
      <c r="W55" s="634"/>
      <c r="X55" s="634"/>
      <c r="Y55" s="635"/>
      <c r="Z55" s="633">
        <v>0.03</v>
      </c>
      <c r="AA55" s="634"/>
      <c r="AB55" s="634"/>
      <c r="AC55" s="634"/>
      <c r="AD55" s="635"/>
    </row>
    <row r="56" spans="1:39" s="317" customFormat="1" ht="18" customHeight="1">
      <c r="A56" s="633">
        <f>A55+1</f>
        <v>30</v>
      </c>
      <c r="B56" s="635"/>
      <c r="C56" s="648" t="s">
        <v>74</v>
      </c>
      <c r="D56" s="649"/>
      <c r="E56" s="649"/>
      <c r="F56" s="649"/>
      <c r="G56" s="649"/>
      <c r="H56" s="649"/>
      <c r="I56" s="649"/>
      <c r="J56" s="649"/>
      <c r="K56" s="649"/>
      <c r="L56" s="649"/>
      <c r="M56" s="649"/>
      <c r="N56" s="649"/>
      <c r="O56" s="649"/>
      <c r="P56" s="649"/>
      <c r="Q56" s="649"/>
      <c r="R56" s="649"/>
      <c r="S56" s="649"/>
      <c r="T56" s="650"/>
      <c r="U56" s="633">
        <v>1</v>
      </c>
      <c r="V56" s="634"/>
      <c r="W56" s="634"/>
      <c r="X56" s="634"/>
      <c r="Y56" s="635"/>
      <c r="Z56" s="633">
        <v>0.04</v>
      </c>
      <c r="AA56" s="634"/>
      <c r="AB56" s="634"/>
      <c r="AC56" s="634"/>
      <c r="AD56" s="635"/>
    </row>
    <row r="57" spans="1:39" s="317" customFormat="1" ht="18" customHeight="1">
      <c r="A57" s="633">
        <f>A56+1</f>
        <v>31</v>
      </c>
      <c r="B57" s="635"/>
      <c r="C57" s="631" t="s">
        <v>1320</v>
      </c>
      <c r="D57" s="631"/>
      <c r="E57" s="631"/>
      <c r="F57" s="631"/>
      <c r="G57" s="631"/>
      <c r="H57" s="631"/>
      <c r="I57" s="631"/>
      <c r="J57" s="631"/>
      <c r="K57" s="631"/>
      <c r="L57" s="631"/>
      <c r="M57" s="631"/>
      <c r="N57" s="631"/>
      <c r="O57" s="631"/>
      <c r="P57" s="631"/>
      <c r="Q57" s="631"/>
      <c r="R57" s="631"/>
      <c r="S57" s="631">
        <v>1</v>
      </c>
      <c r="T57" s="631"/>
      <c r="U57" s="622">
        <v>25</v>
      </c>
      <c r="V57" s="622"/>
      <c r="W57" s="622"/>
      <c r="X57" s="622"/>
      <c r="Y57" s="622"/>
      <c r="Z57" s="633">
        <v>0.01</v>
      </c>
      <c r="AA57" s="634"/>
      <c r="AB57" s="634"/>
      <c r="AC57" s="634"/>
      <c r="AD57" s="635"/>
    </row>
    <row r="58" spans="1:39" s="132" customFormat="1" ht="18" customHeight="1">
      <c r="A58" s="69" t="s">
        <v>77</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1"/>
      <c r="AM58" s="52"/>
    </row>
    <row r="59" spans="1:39" s="317" customFormat="1" ht="18" customHeight="1">
      <c r="A59" s="633">
        <v>32</v>
      </c>
      <c r="B59" s="635"/>
      <c r="C59" s="648" t="s">
        <v>1318</v>
      </c>
      <c r="D59" s="649"/>
      <c r="E59" s="649"/>
      <c r="F59" s="649"/>
      <c r="G59" s="649"/>
      <c r="H59" s="649"/>
      <c r="I59" s="649"/>
      <c r="J59" s="649"/>
      <c r="K59" s="649"/>
      <c r="L59" s="649"/>
      <c r="M59" s="649"/>
      <c r="N59" s="649"/>
      <c r="O59" s="649"/>
      <c r="P59" s="649"/>
      <c r="Q59" s="649"/>
      <c r="R59" s="649"/>
      <c r="S59" s="649"/>
      <c r="T59" s="650"/>
      <c r="U59" s="633">
        <v>3</v>
      </c>
      <c r="V59" s="634"/>
      <c r="W59" s="634"/>
      <c r="X59" s="634"/>
      <c r="Y59" s="635"/>
      <c r="Z59" s="633">
        <v>0.04</v>
      </c>
      <c r="AA59" s="634"/>
      <c r="AB59" s="634"/>
      <c r="AC59" s="634"/>
      <c r="AD59" s="635"/>
    </row>
    <row r="60" spans="1:39" s="317" customFormat="1" ht="18" customHeight="1">
      <c r="A60" s="633">
        <f t="shared" ref="A60:A67" si="2">A59+1</f>
        <v>33</v>
      </c>
      <c r="B60" s="635"/>
      <c r="C60" s="648" t="s">
        <v>1319</v>
      </c>
      <c r="D60" s="649"/>
      <c r="E60" s="649"/>
      <c r="F60" s="649"/>
      <c r="G60" s="649"/>
      <c r="H60" s="649"/>
      <c r="I60" s="649"/>
      <c r="J60" s="649"/>
      <c r="K60" s="649"/>
      <c r="L60" s="649"/>
      <c r="M60" s="649"/>
      <c r="N60" s="649"/>
      <c r="O60" s="649"/>
      <c r="P60" s="649"/>
      <c r="Q60" s="649"/>
      <c r="R60" s="649"/>
      <c r="S60" s="649"/>
      <c r="T60" s="650"/>
      <c r="U60" s="633">
        <v>2</v>
      </c>
      <c r="V60" s="634"/>
      <c r="W60" s="634"/>
      <c r="X60" s="634"/>
      <c r="Y60" s="635"/>
      <c r="Z60" s="633">
        <v>0.04</v>
      </c>
      <c r="AA60" s="634"/>
      <c r="AB60" s="634"/>
      <c r="AC60" s="634"/>
      <c r="AD60" s="635"/>
    </row>
    <row r="61" spans="1:39" s="317" customFormat="1" ht="18" customHeight="1">
      <c r="A61" s="633">
        <f t="shared" si="2"/>
        <v>34</v>
      </c>
      <c r="B61" s="635"/>
      <c r="C61" s="631" t="s">
        <v>1320</v>
      </c>
      <c r="D61" s="631"/>
      <c r="E61" s="631"/>
      <c r="F61" s="631"/>
      <c r="G61" s="631"/>
      <c r="H61" s="631"/>
      <c r="I61" s="631"/>
      <c r="J61" s="631"/>
      <c r="K61" s="631"/>
      <c r="L61" s="631"/>
      <c r="M61" s="631"/>
      <c r="N61" s="631"/>
      <c r="O61" s="631"/>
      <c r="P61" s="631"/>
      <c r="Q61" s="631"/>
      <c r="R61" s="631"/>
      <c r="S61" s="631">
        <v>1</v>
      </c>
      <c r="T61" s="631"/>
      <c r="U61" s="622">
        <v>12</v>
      </c>
      <c r="V61" s="622"/>
      <c r="W61" s="622"/>
      <c r="X61" s="622"/>
      <c r="Y61" s="622"/>
      <c r="Z61" s="633">
        <v>0.01</v>
      </c>
      <c r="AA61" s="634"/>
      <c r="AB61" s="634"/>
      <c r="AC61" s="634"/>
      <c r="AD61" s="635"/>
    </row>
    <row r="62" spans="1:39" s="132" customFormat="1" ht="18" customHeight="1">
      <c r="A62" s="633">
        <f t="shared" si="2"/>
        <v>35</v>
      </c>
      <c r="B62" s="635"/>
      <c r="C62" s="648" t="s">
        <v>78</v>
      </c>
      <c r="D62" s="649"/>
      <c r="E62" s="649"/>
      <c r="F62" s="649"/>
      <c r="G62" s="649"/>
      <c r="H62" s="649"/>
      <c r="I62" s="649"/>
      <c r="J62" s="649"/>
      <c r="K62" s="649"/>
      <c r="L62" s="649"/>
      <c r="M62" s="649"/>
      <c r="N62" s="649"/>
      <c r="O62" s="649"/>
      <c r="P62" s="649"/>
      <c r="Q62" s="649"/>
      <c r="R62" s="649"/>
      <c r="S62" s="649"/>
      <c r="T62" s="650"/>
      <c r="U62" s="633">
        <v>1</v>
      </c>
      <c r="V62" s="634"/>
      <c r="W62" s="634"/>
      <c r="X62" s="634"/>
      <c r="Y62" s="635"/>
      <c r="Z62" s="633">
        <v>0.01</v>
      </c>
      <c r="AA62" s="634"/>
      <c r="AB62" s="634"/>
      <c r="AC62" s="634"/>
      <c r="AD62" s="635"/>
    </row>
    <row r="63" spans="1:39" s="132" customFormat="1" ht="18" customHeight="1">
      <c r="A63" s="633">
        <f t="shared" si="2"/>
        <v>36</v>
      </c>
      <c r="B63" s="635"/>
      <c r="C63" s="648" t="s">
        <v>79</v>
      </c>
      <c r="D63" s="649"/>
      <c r="E63" s="649"/>
      <c r="F63" s="649"/>
      <c r="G63" s="649"/>
      <c r="H63" s="649"/>
      <c r="I63" s="649"/>
      <c r="J63" s="649"/>
      <c r="K63" s="649"/>
      <c r="L63" s="649"/>
      <c r="M63" s="649"/>
      <c r="N63" s="649"/>
      <c r="O63" s="649"/>
      <c r="P63" s="649"/>
      <c r="Q63" s="649"/>
      <c r="R63" s="649"/>
      <c r="S63" s="649"/>
      <c r="T63" s="650"/>
      <c r="U63" s="633">
        <v>1</v>
      </c>
      <c r="V63" s="634"/>
      <c r="W63" s="634"/>
      <c r="X63" s="634"/>
      <c r="Y63" s="635"/>
      <c r="Z63" s="633">
        <v>0.01</v>
      </c>
      <c r="AA63" s="634"/>
      <c r="AB63" s="634"/>
      <c r="AC63" s="634"/>
      <c r="AD63" s="635"/>
    </row>
    <row r="64" spans="1:39" s="132" customFormat="1" ht="18" customHeight="1">
      <c r="A64" s="633">
        <f t="shared" si="2"/>
        <v>37</v>
      </c>
      <c r="B64" s="635"/>
      <c r="C64" s="648" t="s">
        <v>80</v>
      </c>
      <c r="D64" s="649"/>
      <c r="E64" s="649"/>
      <c r="F64" s="649"/>
      <c r="G64" s="649"/>
      <c r="H64" s="649"/>
      <c r="I64" s="649"/>
      <c r="J64" s="649"/>
      <c r="K64" s="649"/>
      <c r="L64" s="649"/>
      <c r="M64" s="649"/>
      <c r="N64" s="649"/>
      <c r="O64" s="649"/>
      <c r="P64" s="649"/>
      <c r="Q64" s="649"/>
      <c r="R64" s="649"/>
      <c r="S64" s="649"/>
      <c r="T64" s="650"/>
      <c r="U64" s="633">
        <v>1</v>
      </c>
      <c r="V64" s="634"/>
      <c r="W64" s="634"/>
      <c r="X64" s="634"/>
      <c r="Y64" s="635"/>
      <c r="Z64" s="633">
        <v>0.01</v>
      </c>
      <c r="AA64" s="634"/>
      <c r="AB64" s="634"/>
      <c r="AC64" s="634"/>
      <c r="AD64" s="635"/>
    </row>
    <row r="65" spans="1:39" s="132" customFormat="1" ht="18" customHeight="1">
      <c r="A65" s="633">
        <f t="shared" si="2"/>
        <v>38</v>
      </c>
      <c r="B65" s="635"/>
      <c r="C65" s="648" t="s">
        <v>81</v>
      </c>
      <c r="D65" s="649"/>
      <c r="E65" s="649"/>
      <c r="F65" s="649"/>
      <c r="G65" s="649"/>
      <c r="H65" s="649"/>
      <c r="I65" s="649"/>
      <c r="J65" s="649"/>
      <c r="K65" s="649"/>
      <c r="L65" s="649"/>
      <c r="M65" s="649"/>
      <c r="N65" s="649"/>
      <c r="O65" s="649"/>
      <c r="P65" s="649"/>
      <c r="Q65" s="649"/>
      <c r="R65" s="649"/>
      <c r="S65" s="649"/>
      <c r="T65" s="650"/>
      <c r="U65" s="633">
        <v>1</v>
      </c>
      <c r="V65" s="634"/>
      <c r="W65" s="634"/>
      <c r="X65" s="634"/>
      <c r="Y65" s="635"/>
      <c r="Z65" s="633">
        <v>0.01</v>
      </c>
      <c r="AA65" s="634"/>
      <c r="AB65" s="634"/>
      <c r="AC65" s="634"/>
      <c r="AD65" s="635"/>
    </row>
    <row r="66" spans="1:39" s="132" customFormat="1" ht="18" customHeight="1">
      <c r="A66" s="633">
        <f t="shared" si="2"/>
        <v>39</v>
      </c>
      <c r="B66" s="635"/>
      <c r="C66" s="648" t="s">
        <v>82</v>
      </c>
      <c r="D66" s="649"/>
      <c r="E66" s="649"/>
      <c r="F66" s="649"/>
      <c r="G66" s="649"/>
      <c r="H66" s="649"/>
      <c r="I66" s="649"/>
      <c r="J66" s="649"/>
      <c r="K66" s="649"/>
      <c r="L66" s="649"/>
      <c r="M66" s="649"/>
      <c r="N66" s="649"/>
      <c r="O66" s="649"/>
      <c r="P66" s="649"/>
      <c r="Q66" s="649"/>
      <c r="R66" s="649"/>
      <c r="S66" s="649"/>
      <c r="T66" s="650"/>
      <c r="U66" s="633">
        <v>1</v>
      </c>
      <c r="V66" s="634"/>
      <c r="W66" s="634"/>
      <c r="X66" s="634"/>
      <c r="Y66" s="635"/>
      <c r="Z66" s="633">
        <v>0.01</v>
      </c>
      <c r="AA66" s="634"/>
      <c r="AB66" s="634"/>
      <c r="AC66" s="634"/>
      <c r="AD66" s="635"/>
    </row>
    <row r="67" spans="1:39" s="132" customFormat="1" ht="18" customHeight="1">
      <c r="A67" s="633">
        <f t="shared" si="2"/>
        <v>40</v>
      </c>
      <c r="B67" s="635"/>
      <c r="C67" s="648" t="s">
        <v>83</v>
      </c>
      <c r="D67" s="649"/>
      <c r="E67" s="649"/>
      <c r="F67" s="649"/>
      <c r="G67" s="649"/>
      <c r="H67" s="649"/>
      <c r="I67" s="649"/>
      <c r="J67" s="649"/>
      <c r="K67" s="649"/>
      <c r="L67" s="649"/>
      <c r="M67" s="649"/>
      <c r="N67" s="649"/>
      <c r="O67" s="649"/>
      <c r="P67" s="649"/>
      <c r="Q67" s="649"/>
      <c r="R67" s="649"/>
      <c r="S67" s="649"/>
      <c r="T67" s="650"/>
      <c r="U67" s="633">
        <v>1</v>
      </c>
      <c r="V67" s="634"/>
      <c r="W67" s="634"/>
      <c r="X67" s="634"/>
      <c r="Y67" s="635"/>
      <c r="Z67" s="633">
        <v>0.01</v>
      </c>
      <c r="AA67" s="634"/>
      <c r="AB67" s="634"/>
      <c r="AC67" s="634"/>
      <c r="AD67" s="635"/>
    </row>
    <row r="68" spans="1:39" s="132" customFormat="1" ht="18" customHeight="1">
      <c r="A68" s="69" t="s">
        <v>84</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1"/>
      <c r="AM68" s="52"/>
    </row>
    <row r="69" spans="1:39" s="317" customFormat="1" ht="18" customHeight="1">
      <c r="A69" s="633">
        <v>41</v>
      </c>
      <c r="B69" s="635"/>
      <c r="C69" s="648" t="s">
        <v>85</v>
      </c>
      <c r="D69" s="649"/>
      <c r="E69" s="649"/>
      <c r="F69" s="649"/>
      <c r="G69" s="649"/>
      <c r="H69" s="649"/>
      <c r="I69" s="649"/>
      <c r="J69" s="649"/>
      <c r="K69" s="649"/>
      <c r="L69" s="649"/>
      <c r="M69" s="649"/>
      <c r="N69" s="649"/>
      <c r="O69" s="649"/>
      <c r="P69" s="649"/>
      <c r="Q69" s="649"/>
      <c r="R69" s="649"/>
      <c r="S69" s="649"/>
      <c r="T69" s="650"/>
      <c r="U69" s="633">
        <v>1</v>
      </c>
      <c r="V69" s="634"/>
      <c r="W69" s="634"/>
      <c r="X69" s="634"/>
      <c r="Y69" s="635"/>
      <c r="Z69" s="633">
        <v>0.04</v>
      </c>
      <c r="AA69" s="634"/>
      <c r="AB69" s="634"/>
      <c r="AC69" s="634"/>
      <c r="AD69" s="635"/>
    </row>
    <row r="70" spans="1:39" s="317" customFormat="1" ht="18" customHeight="1">
      <c r="A70" s="633">
        <f>A69+1</f>
        <v>42</v>
      </c>
      <c r="B70" s="635"/>
      <c r="C70" s="648" t="s">
        <v>86</v>
      </c>
      <c r="D70" s="649"/>
      <c r="E70" s="649"/>
      <c r="F70" s="649"/>
      <c r="G70" s="649"/>
      <c r="H70" s="649"/>
      <c r="I70" s="649"/>
      <c r="J70" s="649"/>
      <c r="K70" s="649"/>
      <c r="L70" s="649"/>
      <c r="M70" s="649"/>
      <c r="N70" s="649"/>
      <c r="O70" s="649"/>
      <c r="P70" s="649"/>
      <c r="Q70" s="649"/>
      <c r="R70" s="649"/>
      <c r="S70" s="649"/>
      <c r="T70" s="650"/>
      <c r="U70" s="633">
        <v>1</v>
      </c>
      <c r="V70" s="634"/>
      <c r="W70" s="634"/>
      <c r="X70" s="634"/>
      <c r="Y70" s="635"/>
      <c r="Z70" s="633">
        <v>0.04</v>
      </c>
      <c r="AA70" s="634"/>
      <c r="AB70" s="634"/>
      <c r="AC70" s="634"/>
      <c r="AD70" s="635"/>
    </row>
    <row r="71" spans="1:39" s="317" customFormat="1" ht="18" customHeight="1">
      <c r="A71" s="633">
        <f>A70+1</f>
        <v>43</v>
      </c>
      <c r="B71" s="635"/>
      <c r="C71" s="631" t="s">
        <v>87</v>
      </c>
      <c r="D71" s="631"/>
      <c r="E71" s="631"/>
      <c r="F71" s="631"/>
      <c r="G71" s="631"/>
      <c r="H71" s="631"/>
      <c r="I71" s="631"/>
      <c r="J71" s="631"/>
      <c r="K71" s="631"/>
      <c r="L71" s="631"/>
      <c r="M71" s="631"/>
      <c r="N71" s="631"/>
      <c r="O71" s="631"/>
      <c r="P71" s="631"/>
      <c r="Q71" s="631"/>
      <c r="R71" s="631"/>
      <c r="S71" s="631">
        <v>1</v>
      </c>
      <c r="T71" s="631"/>
      <c r="U71" s="622">
        <v>2</v>
      </c>
      <c r="V71" s="622"/>
      <c r="W71" s="622"/>
      <c r="X71" s="622"/>
      <c r="Y71" s="622"/>
      <c r="Z71" s="633">
        <v>0.01</v>
      </c>
      <c r="AA71" s="634"/>
      <c r="AB71" s="634"/>
      <c r="AC71" s="634"/>
      <c r="AD71" s="635"/>
    </row>
    <row r="72" spans="1:39" s="132" customFormat="1" ht="18" customHeight="1">
      <c r="A72" s="69" t="s">
        <v>88</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1"/>
      <c r="AM72" s="52"/>
    </row>
    <row r="73" spans="1:39" s="317" customFormat="1" ht="18" customHeight="1">
      <c r="A73" s="633">
        <v>44</v>
      </c>
      <c r="B73" s="635"/>
      <c r="C73" s="648" t="s">
        <v>85</v>
      </c>
      <c r="D73" s="649"/>
      <c r="E73" s="649"/>
      <c r="F73" s="649"/>
      <c r="G73" s="649"/>
      <c r="H73" s="649"/>
      <c r="I73" s="649"/>
      <c r="J73" s="649"/>
      <c r="K73" s="649"/>
      <c r="L73" s="649"/>
      <c r="M73" s="649"/>
      <c r="N73" s="649"/>
      <c r="O73" s="649"/>
      <c r="P73" s="649"/>
      <c r="Q73" s="649"/>
      <c r="R73" s="649"/>
      <c r="S73" s="649"/>
      <c r="T73" s="650"/>
      <c r="U73" s="633">
        <v>1</v>
      </c>
      <c r="V73" s="634"/>
      <c r="W73" s="634"/>
      <c r="X73" s="634"/>
      <c r="Y73" s="635"/>
      <c r="Z73" s="633">
        <v>0.04</v>
      </c>
      <c r="AA73" s="634"/>
      <c r="AB73" s="634"/>
      <c r="AC73" s="634"/>
      <c r="AD73" s="635"/>
    </row>
    <row r="74" spans="1:39" s="317" customFormat="1" ht="18" customHeight="1">
      <c r="A74" s="633">
        <f>A73+1</f>
        <v>45</v>
      </c>
      <c r="B74" s="635"/>
      <c r="C74" s="648" t="s">
        <v>86</v>
      </c>
      <c r="D74" s="649"/>
      <c r="E74" s="649"/>
      <c r="F74" s="649"/>
      <c r="G74" s="649"/>
      <c r="H74" s="649"/>
      <c r="I74" s="649"/>
      <c r="J74" s="649"/>
      <c r="K74" s="649"/>
      <c r="L74" s="649"/>
      <c r="M74" s="649"/>
      <c r="N74" s="649"/>
      <c r="O74" s="649"/>
      <c r="P74" s="649"/>
      <c r="Q74" s="649"/>
      <c r="R74" s="649"/>
      <c r="S74" s="649"/>
      <c r="T74" s="650"/>
      <c r="U74" s="633">
        <v>1</v>
      </c>
      <c r="V74" s="634"/>
      <c r="W74" s="634"/>
      <c r="X74" s="634"/>
      <c r="Y74" s="635"/>
      <c r="Z74" s="633">
        <v>0.04</v>
      </c>
      <c r="AA74" s="634"/>
      <c r="AB74" s="634"/>
      <c r="AC74" s="634"/>
      <c r="AD74" s="635"/>
    </row>
    <row r="75" spans="1:39" s="317" customFormat="1" ht="18" customHeight="1">
      <c r="A75" s="633">
        <f>A74+1</f>
        <v>46</v>
      </c>
      <c r="B75" s="635"/>
      <c r="C75" s="631" t="s">
        <v>87</v>
      </c>
      <c r="D75" s="631"/>
      <c r="E75" s="631"/>
      <c r="F75" s="631"/>
      <c r="G75" s="631"/>
      <c r="H75" s="631"/>
      <c r="I75" s="631"/>
      <c r="J75" s="631"/>
      <c r="K75" s="631"/>
      <c r="L75" s="631"/>
      <c r="M75" s="631"/>
      <c r="N75" s="631"/>
      <c r="O75" s="631"/>
      <c r="P75" s="631"/>
      <c r="Q75" s="631"/>
      <c r="R75" s="631"/>
      <c r="S75" s="631">
        <v>1</v>
      </c>
      <c r="T75" s="631"/>
      <c r="U75" s="622">
        <v>1</v>
      </c>
      <c r="V75" s="622"/>
      <c r="W75" s="622"/>
      <c r="X75" s="622"/>
      <c r="Y75" s="622"/>
      <c r="Z75" s="633">
        <v>0.01</v>
      </c>
      <c r="AA75" s="634"/>
      <c r="AB75" s="634"/>
      <c r="AC75" s="634"/>
      <c r="AD75" s="635"/>
    </row>
    <row r="76" spans="1:39" s="132" customFormat="1" ht="18" customHeight="1">
      <c r="A76" s="69" t="s">
        <v>89</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1"/>
      <c r="AM76" s="52"/>
    </row>
    <row r="77" spans="1:39" s="317" customFormat="1" ht="18" customHeight="1">
      <c r="A77" s="633">
        <v>47</v>
      </c>
      <c r="B77" s="635"/>
      <c r="C77" s="648" t="s">
        <v>85</v>
      </c>
      <c r="D77" s="649"/>
      <c r="E77" s="649"/>
      <c r="F77" s="649"/>
      <c r="G77" s="649"/>
      <c r="H77" s="649"/>
      <c r="I77" s="649"/>
      <c r="J77" s="649"/>
      <c r="K77" s="649"/>
      <c r="L77" s="649"/>
      <c r="M77" s="649"/>
      <c r="N77" s="649"/>
      <c r="O77" s="649"/>
      <c r="P77" s="649"/>
      <c r="Q77" s="649"/>
      <c r="R77" s="649"/>
      <c r="S77" s="649"/>
      <c r="T77" s="650"/>
      <c r="U77" s="633">
        <v>1</v>
      </c>
      <c r="V77" s="634"/>
      <c r="W77" s="634"/>
      <c r="X77" s="634"/>
      <c r="Y77" s="635"/>
      <c r="Z77" s="633">
        <v>0.04</v>
      </c>
      <c r="AA77" s="634"/>
      <c r="AB77" s="634"/>
      <c r="AC77" s="634"/>
      <c r="AD77" s="635"/>
    </row>
    <row r="78" spans="1:39" s="317" customFormat="1" ht="18" customHeight="1">
      <c r="A78" s="633">
        <f>A77+1</f>
        <v>48</v>
      </c>
      <c r="B78" s="635"/>
      <c r="C78" s="648" t="s">
        <v>86</v>
      </c>
      <c r="D78" s="649"/>
      <c r="E78" s="649"/>
      <c r="F78" s="649"/>
      <c r="G78" s="649"/>
      <c r="H78" s="649"/>
      <c r="I78" s="649"/>
      <c r="J78" s="649"/>
      <c r="K78" s="649"/>
      <c r="L78" s="649"/>
      <c r="M78" s="649"/>
      <c r="N78" s="649"/>
      <c r="O78" s="649"/>
      <c r="P78" s="649"/>
      <c r="Q78" s="649"/>
      <c r="R78" s="649"/>
      <c r="S78" s="649"/>
      <c r="T78" s="650"/>
      <c r="U78" s="633">
        <v>1</v>
      </c>
      <c r="V78" s="634"/>
      <c r="W78" s="634"/>
      <c r="X78" s="634"/>
      <c r="Y78" s="635"/>
      <c r="Z78" s="633">
        <v>0.04</v>
      </c>
      <c r="AA78" s="634"/>
      <c r="AB78" s="634"/>
      <c r="AC78" s="634"/>
      <c r="AD78" s="635"/>
    </row>
    <row r="79" spans="1:39" s="317" customFormat="1" ht="18" customHeight="1">
      <c r="A79" s="633">
        <f>A78+1</f>
        <v>49</v>
      </c>
      <c r="B79" s="635"/>
      <c r="C79" s="631" t="s">
        <v>87</v>
      </c>
      <c r="D79" s="631"/>
      <c r="E79" s="631"/>
      <c r="F79" s="631"/>
      <c r="G79" s="631"/>
      <c r="H79" s="631"/>
      <c r="I79" s="631"/>
      <c r="J79" s="631"/>
      <c r="K79" s="631"/>
      <c r="L79" s="631"/>
      <c r="M79" s="631"/>
      <c r="N79" s="631"/>
      <c r="O79" s="631"/>
      <c r="P79" s="631"/>
      <c r="Q79" s="631"/>
      <c r="R79" s="631"/>
      <c r="S79" s="631">
        <v>1</v>
      </c>
      <c r="T79" s="631"/>
      <c r="U79" s="622">
        <v>1</v>
      </c>
      <c r="V79" s="622"/>
      <c r="W79" s="622"/>
      <c r="X79" s="622"/>
      <c r="Y79" s="622"/>
      <c r="Z79" s="633">
        <v>0.01</v>
      </c>
      <c r="AA79" s="634"/>
      <c r="AB79" s="634"/>
      <c r="AC79" s="634"/>
      <c r="AD79" s="635"/>
    </row>
    <row r="80" spans="1:39" s="132" customFormat="1" ht="18" customHeight="1">
      <c r="A80" s="69" t="s">
        <v>90</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1"/>
      <c r="AM80" s="52"/>
    </row>
    <row r="81" spans="1:39" s="317" customFormat="1" ht="18" customHeight="1">
      <c r="A81" s="633">
        <v>50</v>
      </c>
      <c r="B81" s="635"/>
      <c r="C81" s="648" t="s">
        <v>85</v>
      </c>
      <c r="D81" s="649"/>
      <c r="E81" s="649"/>
      <c r="F81" s="649"/>
      <c r="G81" s="649"/>
      <c r="H81" s="649"/>
      <c r="I81" s="649"/>
      <c r="J81" s="649"/>
      <c r="K81" s="649"/>
      <c r="L81" s="649"/>
      <c r="M81" s="649"/>
      <c r="N81" s="649"/>
      <c r="O81" s="649"/>
      <c r="P81" s="649"/>
      <c r="Q81" s="649"/>
      <c r="R81" s="649"/>
      <c r="S81" s="649"/>
      <c r="T81" s="650"/>
      <c r="U81" s="633">
        <v>1</v>
      </c>
      <c r="V81" s="634"/>
      <c r="W81" s="634"/>
      <c r="X81" s="634"/>
      <c r="Y81" s="635"/>
      <c r="Z81" s="633">
        <v>0.04</v>
      </c>
      <c r="AA81" s="634"/>
      <c r="AB81" s="634"/>
      <c r="AC81" s="634"/>
      <c r="AD81" s="635"/>
    </row>
    <row r="82" spans="1:39" s="317" customFormat="1" ht="18" customHeight="1">
      <c r="A82" s="633">
        <f>A81+1</f>
        <v>51</v>
      </c>
      <c r="B82" s="635"/>
      <c r="C82" s="648" t="s">
        <v>86</v>
      </c>
      <c r="D82" s="649"/>
      <c r="E82" s="649"/>
      <c r="F82" s="649"/>
      <c r="G82" s="649"/>
      <c r="H82" s="649"/>
      <c r="I82" s="649"/>
      <c r="J82" s="649"/>
      <c r="K82" s="649"/>
      <c r="L82" s="649"/>
      <c r="M82" s="649"/>
      <c r="N82" s="649"/>
      <c r="O82" s="649"/>
      <c r="P82" s="649"/>
      <c r="Q82" s="649"/>
      <c r="R82" s="649"/>
      <c r="S82" s="649"/>
      <c r="T82" s="650"/>
      <c r="U82" s="633">
        <v>1</v>
      </c>
      <c r="V82" s="634"/>
      <c r="W82" s="634"/>
      <c r="X82" s="634"/>
      <c r="Y82" s="635"/>
      <c r="Z82" s="633">
        <v>0.04</v>
      </c>
      <c r="AA82" s="634"/>
      <c r="AB82" s="634"/>
      <c r="AC82" s="634"/>
      <c r="AD82" s="635"/>
    </row>
    <row r="83" spans="1:39" s="317" customFormat="1" ht="18" customHeight="1">
      <c r="A83" s="633">
        <f>A82+1</f>
        <v>52</v>
      </c>
      <c r="B83" s="635"/>
      <c r="C83" s="631" t="s">
        <v>87</v>
      </c>
      <c r="D83" s="631"/>
      <c r="E83" s="631"/>
      <c r="F83" s="631"/>
      <c r="G83" s="631"/>
      <c r="H83" s="631"/>
      <c r="I83" s="631"/>
      <c r="J83" s="631"/>
      <c r="K83" s="631"/>
      <c r="L83" s="631"/>
      <c r="M83" s="631"/>
      <c r="N83" s="631"/>
      <c r="O83" s="631"/>
      <c r="P83" s="631"/>
      <c r="Q83" s="631"/>
      <c r="R83" s="631"/>
      <c r="S83" s="631">
        <v>1</v>
      </c>
      <c r="T83" s="631"/>
      <c r="U83" s="622">
        <v>1</v>
      </c>
      <c r="V83" s="622"/>
      <c r="W83" s="622"/>
      <c r="X83" s="622"/>
      <c r="Y83" s="622"/>
      <c r="Z83" s="633">
        <v>0.01</v>
      </c>
      <c r="AA83" s="634"/>
      <c r="AB83" s="634"/>
      <c r="AC83" s="634"/>
      <c r="AD83" s="635"/>
    </row>
    <row r="84" spans="1:39" s="132" customFormat="1" ht="18" customHeight="1">
      <c r="A84" s="69" t="s">
        <v>91</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1"/>
      <c r="AM84" s="52"/>
    </row>
    <row r="85" spans="1:39" s="317" customFormat="1" ht="18" customHeight="1">
      <c r="A85" s="633">
        <v>53</v>
      </c>
      <c r="B85" s="635"/>
      <c r="C85" s="648" t="s">
        <v>85</v>
      </c>
      <c r="D85" s="649"/>
      <c r="E85" s="649"/>
      <c r="F85" s="649"/>
      <c r="G85" s="649"/>
      <c r="H85" s="649"/>
      <c r="I85" s="649"/>
      <c r="J85" s="649"/>
      <c r="K85" s="649"/>
      <c r="L85" s="649"/>
      <c r="M85" s="649"/>
      <c r="N85" s="649"/>
      <c r="O85" s="649"/>
      <c r="P85" s="649"/>
      <c r="Q85" s="649"/>
      <c r="R85" s="649"/>
      <c r="S85" s="649"/>
      <c r="T85" s="650"/>
      <c r="U85" s="633">
        <v>1</v>
      </c>
      <c r="V85" s="634"/>
      <c r="W85" s="634"/>
      <c r="X85" s="634"/>
      <c r="Y85" s="635"/>
      <c r="Z85" s="633">
        <v>0.04</v>
      </c>
      <c r="AA85" s="634"/>
      <c r="AB85" s="634"/>
      <c r="AC85" s="634"/>
      <c r="AD85" s="635"/>
    </row>
    <row r="86" spans="1:39" s="317" customFormat="1" ht="18" customHeight="1">
      <c r="A86" s="633">
        <f>A85+1</f>
        <v>54</v>
      </c>
      <c r="B86" s="635"/>
      <c r="C86" s="648" t="s">
        <v>86</v>
      </c>
      <c r="D86" s="649"/>
      <c r="E86" s="649"/>
      <c r="F86" s="649"/>
      <c r="G86" s="649"/>
      <c r="H86" s="649"/>
      <c r="I86" s="649"/>
      <c r="J86" s="649"/>
      <c r="K86" s="649"/>
      <c r="L86" s="649"/>
      <c r="M86" s="649"/>
      <c r="N86" s="649"/>
      <c r="O86" s="649"/>
      <c r="P86" s="649"/>
      <c r="Q86" s="649"/>
      <c r="R86" s="649"/>
      <c r="S86" s="649"/>
      <c r="T86" s="650"/>
      <c r="U86" s="633">
        <v>1</v>
      </c>
      <c r="V86" s="634"/>
      <c r="W86" s="634"/>
      <c r="X86" s="634"/>
      <c r="Y86" s="635"/>
      <c r="Z86" s="633">
        <v>0.04</v>
      </c>
      <c r="AA86" s="634"/>
      <c r="AB86" s="634"/>
      <c r="AC86" s="634"/>
      <c r="AD86" s="635"/>
    </row>
    <row r="87" spans="1:39" s="317" customFormat="1" ht="18" customHeight="1">
      <c r="A87" s="633">
        <f>A86+1</f>
        <v>55</v>
      </c>
      <c r="B87" s="635"/>
      <c r="C87" s="631" t="s">
        <v>87</v>
      </c>
      <c r="D87" s="631"/>
      <c r="E87" s="631"/>
      <c r="F87" s="631"/>
      <c r="G87" s="631"/>
      <c r="H87" s="631"/>
      <c r="I87" s="631"/>
      <c r="J87" s="631"/>
      <c r="K87" s="631"/>
      <c r="L87" s="631"/>
      <c r="M87" s="631"/>
      <c r="N87" s="631"/>
      <c r="O87" s="631"/>
      <c r="P87" s="631"/>
      <c r="Q87" s="631"/>
      <c r="R87" s="631"/>
      <c r="S87" s="631">
        <v>1</v>
      </c>
      <c r="T87" s="631"/>
      <c r="U87" s="622">
        <v>1</v>
      </c>
      <c r="V87" s="622"/>
      <c r="W87" s="622"/>
      <c r="X87" s="622"/>
      <c r="Y87" s="622"/>
      <c r="Z87" s="633">
        <v>0.01</v>
      </c>
      <c r="AA87" s="634"/>
      <c r="AB87" s="634"/>
      <c r="AC87" s="634"/>
      <c r="AD87" s="635"/>
    </row>
    <row r="88" spans="1:39" s="132" customFormat="1" ht="18" customHeight="1">
      <c r="A88" s="69" t="s">
        <v>92</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1"/>
      <c r="AM88" s="52"/>
    </row>
    <row r="89" spans="1:39" s="317" customFormat="1" ht="18" customHeight="1">
      <c r="A89" s="633">
        <v>56</v>
      </c>
      <c r="B89" s="635"/>
      <c r="C89" s="648" t="s">
        <v>85</v>
      </c>
      <c r="D89" s="649"/>
      <c r="E89" s="649"/>
      <c r="F89" s="649"/>
      <c r="G89" s="649"/>
      <c r="H89" s="649"/>
      <c r="I89" s="649"/>
      <c r="J89" s="649"/>
      <c r="K89" s="649"/>
      <c r="L89" s="649"/>
      <c r="M89" s="649"/>
      <c r="N89" s="649"/>
      <c r="O89" s="649"/>
      <c r="P89" s="649"/>
      <c r="Q89" s="649"/>
      <c r="R89" s="649"/>
      <c r="S89" s="649"/>
      <c r="T89" s="650"/>
      <c r="U89" s="633">
        <v>1</v>
      </c>
      <c r="V89" s="634"/>
      <c r="W89" s="634"/>
      <c r="X89" s="634"/>
      <c r="Y89" s="635"/>
      <c r="Z89" s="633">
        <v>0.04</v>
      </c>
      <c r="AA89" s="634"/>
      <c r="AB89" s="634"/>
      <c r="AC89" s="634"/>
      <c r="AD89" s="635"/>
    </row>
    <row r="90" spans="1:39" s="317" customFormat="1" ht="18" customHeight="1">
      <c r="A90" s="633">
        <f>A89+1</f>
        <v>57</v>
      </c>
      <c r="B90" s="635"/>
      <c r="C90" s="648" t="s">
        <v>86</v>
      </c>
      <c r="D90" s="649"/>
      <c r="E90" s="649"/>
      <c r="F90" s="649"/>
      <c r="G90" s="649"/>
      <c r="H90" s="649"/>
      <c r="I90" s="649"/>
      <c r="J90" s="649"/>
      <c r="K90" s="649"/>
      <c r="L90" s="649"/>
      <c r="M90" s="649"/>
      <c r="N90" s="649"/>
      <c r="O90" s="649"/>
      <c r="P90" s="649"/>
      <c r="Q90" s="649"/>
      <c r="R90" s="649"/>
      <c r="S90" s="649"/>
      <c r="T90" s="650"/>
      <c r="U90" s="633">
        <v>1</v>
      </c>
      <c r="V90" s="634"/>
      <c r="W90" s="634"/>
      <c r="X90" s="634"/>
      <c r="Y90" s="635"/>
      <c r="Z90" s="633">
        <v>0.04</v>
      </c>
      <c r="AA90" s="634"/>
      <c r="AB90" s="634"/>
      <c r="AC90" s="634"/>
      <c r="AD90" s="635"/>
    </row>
    <row r="91" spans="1:39" s="317" customFormat="1" ht="18" customHeight="1">
      <c r="A91" s="633">
        <f>A90+1</f>
        <v>58</v>
      </c>
      <c r="B91" s="635"/>
      <c r="C91" s="631" t="s">
        <v>87</v>
      </c>
      <c r="D91" s="631"/>
      <c r="E91" s="631"/>
      <c r="F91" s="631"/>
      <c r="G91" s="631"/>
      <c r="H91" s="631"/>
      <c r="I91" s="631"/>
      <c r="J91" s="631"/>
      <c r="K91" s="631"/>
      <c r="L91" s="631"/>
      <c r="M91" s="631"/>
      <c r="N91" s="631"/>
      <c r="O91" s="631"/>
      <c r="P91" s="631"/>
      <c r="Q91" s="631"/>
      <c r="R91" s="631"/>
      <c r="S91" s="631">
        <v>1</v>
      </c>
      <c r="T91" s="631"/>
      <c r="U91" s="622">
        <v>1</v>
      </c>
      <c r="V91" s="622"/>
      <c r="W91" s="622"/>
      <c r="X91" s="622"/>
      <c r="Y91" s="622"/>
      <c r="Z91" s="633">
        <v>0.01</v>
      </c>
      <c r="AA91" s="634"/>
      <c r="AB91" s="634"/>
      <c r="AC91" s="634"/>
      <c r="AD91" s="635"/>
    </row>
    <row r="92" spans="1:39" s="132" customFormat="1" ht="18" customHeight="1">
      <c r="A92" s="69" t="s">
        <v>93</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1"/>
      <c r="AM92" s="52"/>
    </row>
    <row r="93" spans="1:39" s="317" customFormat="1" ht="18" customHeight="1">
      <c r="A93" s="633">
        <v>59</v>
      </c>
      <c r="B93" s="635"/>
      <c r="C93" s="648" t="s">
        <v>85</v>
      </c>
      <c r="D93" s="649"/>
      <c r="E93" s="649"/>
      <c r="F93" s="649"/>
      <c r="G93" s="649"/>
      <c r="H93" s="649"/>
      <c r="I93" s="649"/>
      <c r="J93" s="649"/>
      <c r="K93" s="649"/>
      <c r="L93" s="649"/>
      <c r="M93" s="649"/>
      <c r="N93" s="649"/>
      <c r="O93" s="649"/>
      <c r="P93" s="649"/>
      <c r="Q93" s="649"/>
      <c r="R93" s="649"/>
      <c r="S93" s="649"/>
      <c r="T93" s="650"/>
      <c r="U93" s="633">
        <v>1</v>
      </c>
      <c r="V93" s="634"/>
      <c r="W93" s="634"/>
      <c r="X93" s="634"/>
      <c r="Y93" s="635"/>
      <c r="Z93" s="633">
        <v>0.04</v>
      </c>
      <c r="AA93" s="634"/>
      <c r="AB93" s="634"/>
      <c r="AC93" s="634"/>
      <c r="AD93" s="635"/>
    </row>
    <row r="94" spans="1:39" s="317" customFormat="1" ht="18" customHeight="1">
      <c r="A94" s="633">
        <f>A93+1</f>
        <v>60</v>
      </c>
      <c r="B94" s="635"/>
      <c r="C94" s="648" t="s">
        <v>86</v>
      </c>
      <c r="D94" s="649"/>
      <c r="E94" s="649"/>
      <c r="F94" s="649"/>
      <c r="G94" s="649"/>
      <c r="H94" s="649"/>
      <c r="I94" s="649"/>
      <c r="J94" s="649"/>
      <c r="K94" s="649"/>
      <c r="L94" s="649"/>
      <c r="M94" s="649"/>
      <c r="N94" s="649"/>
      <c r="O94" s="649"/>
      <c r="P94" s="649"/>
      <c r="Q94" s="649"/>
      <c r="R94" s="649"/>
      <c r="S94" s="649"/>
      <c r="T94" s="650"/>
      <c r="U94" s="633">
        <v>1</v>
      </c>
      <c r="V94" s="634"/>
      <c r="W94" s="634"/>
      <c r="X94" s="634"/>
      <c r="Y94" s="635"/>
      <c r="Z94" s="633">
        <v>0.04</v>
      </c>
      <c r="AA94" s="634"/>
      <c r="AB94" s="634"/>
      <c r="AC94" s="634"/>
      <c r="AD94" s="635"/>
    </row>
    <row r="95" spans="1:39" s="317" customFormat="1" ht="18" customHeight="1">
      <c r="A95" s="633">
        <f>A94+1</f>
        <v>61</v>
      </c>
      <c r="B95" s="635"/>
      <c r="C95" s="631" t="s">
        <v>87</v>
      </c>
      <c r="D95" s="631"/>
      <c r="E95" s="631"/>
      <c r="F95" s="631"/>
      <c r="G95" s="631"/>
      <c r="H95" s="631"/>
      <c r="I95" s="631"/>
      <c r="J95" s="631"/>
      <c r="K95" s="631"/>
      <c r="L95" s="631"/>
      <c r="M95" s="631"/>
      <c r="N95" s="631"/>
      <c r="O95" s="631"/>
      <c r="P95" s="631"/>
      <c r="Q95" s="631"/>
      <c r="R95" s="631"/>
      <c r="S95" s="631">
        <v>1</v>
      </c>
      <c r="T95" s="631"/>
      <c r="U95" s="622">
        <v>1</v>
      </c>
      <c r="V95" s="622"/>
      <c r="W95" s="622"/>
      <c r="X95" s="622"/>
      <c r="Y95" s="622"/>
      <c r="Z95" s="633">
        <v>0.01</v>
      </c>
      <c r="AA95" s="634"/>
      <c r="AB95" s="634"/>
      <c r="AC95" s="634"/>
      <c r="AD95" s="635"/>
    </row>
    <row r="96" spans="1:39" s="132" customFormat="1" ht="18" customHeight="1">
      <c r="A96" s="69" t="s">
        <v>94</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1"/>
      <c r="AM96" s="52"/>
    </row>
    <row r="97" spans="1:39" s="317" customFormat="1" ht="18" customHeight="1">
      <c r="A97" s="633">
        <v>62</v>
      </c>
      <c r="B97" s="635"/>
      <c r="C97" s="648" t="s">
        <v>85</v>
      </c>
      <c r="D97" s="649"/>
      <c r="E97" s="649"/>
      <c r="F97" s="649"/>
      <c r="G97" s="649"/>
      <c r="H97" s="649"/>
      <c r="I97" s="649"/>
      <c r="J97" s="649"/>
      <c r="K97" s="649"/>
      <c r="L97" s="649"/>
      <c r="M97" s="649"/>
      <c r="N97" s="649"/>
      <c r="O97" s="649"/>
      <c r="P97" s="649"/>
      <c r="Q97" s="649"/>
      <c r="R97" s="649"/>
      <c r="S97" s="649"/>
      <c r="T97" s="650"/>
      <c r="U97" s="633">
        <v>1</v>
      </c>
      <c r="V97" s="634"/>
      <c r="W97" s="634"/>
      <c r="X97" s="634"/>
      <c r="Y97" s="635"/>
      <c r="Z97" s="633">
        <v>0.04</v>
      </c>
      <c r="AA97" s="634"/>
      <c r="AB97" s="634"/>
      <c r="AC97" s="634"/>
      <c r="AD97" s="635"/>
    </row>
    <row r="98" spans="1:39" s="317" customFormat="1" ht="18" customHeight="1">
      <c r="A98" s="633">
        <f>A97+1</f>
        <v>63</v>
      </c>
      <c r="B98" s="635"/>
      <c r="C98" s="648" t="s">
        <v>86</v>
      </c>
      <c r="D98" s="649"/>
      <c r="E98" s="649"/>
      <c r="F98" s="649"/>
      <c r="G98" s="649"/>
      <c r="H98" s="649"/>
      <c r="I98" s="649"/>
      <c r="J98" s="649"/>
      <c r="K98" s="649"/>
      <c r="L98" s="649"/>
      <c r="M98" s="649"/>
      <c r="N98" s="649"/>
      <c r="O98" s="649"/>
      <c r="P98" s="649"/>
      <c r="Q98" s="649"/>
      <c r="R98" s="649"/>
      <c r="S98" s="649"/>
      <c r="T98" s="650"/>
      <c r="U98" s="633">
        <v>1</v>
      </c>
      <c r="V98" s="634"/>
      <c r="W98" s="634"/>
      <c r="X98" s="634"/>
      <c r="Y98" s="635"/>
      <c r="Z98" s="633">
        <v>0.04</v>
      </c>
      <c r="AA98" s="634"/>
      <c r="AB98" s="634"/>
      <c r="AC98" s="634"/>
      <c r="AD98" s="635"/>
    </row>
    <row r="99" spans="1:39" s="317" customFormat="1" ht="18" customHeight="1">
      <c r="A99" s="633">
        <f>A98+1</f>
        <v>64</v>
      </c>
      <c r="B99" s="635"/>
      <c r="C99" s="631" t="s">
        <v>87</v>
      </c>
      <c r="D99" s="631"/>
      <c r="E99" s="631"/>
      <c r="F99" s="631"/>
      <c r="G99" s="631"/>
      <c r="H99" s="631"/>
      <c r="I99" s="631"/>
      <c r="J99" s="631"/>
      <c r="K99" s="631"/>
      <c r="L99" s="631"/>
      <c r="M99" s="631"/>
      <c r="N99" s="631"/>
      <c r="O99" s="631"/>
      <c r="P99" s="631"/>
      <c r="Q99" s="631"/>
      <c r="R99" s="631"/>
      <c r="S99" s="631">
        <v>1</v>
      </c>
      <c r="T99" s="631"/>
      <c r="U99" s="622">
        <v>1</v>
      </c>
      <c r="V99" s="622"/>
      <c r="W99" s="622"/>
      <c r="X99" s="622"/>
      <c r="Y99" s="622"/>
      <c r="Z99" s="633">
        <v>0.01</v>
      </c>
      <c r="AA99" s="634"/>
      <c r="AB99" s="634"/>
      <c r="AC99" s="634"/>
      <c r="AD99" s="635"/>
    </row>
    <row r="100" spans="1:39" s="132" customFormat="1" ht="18" customHeight="1">
      <c r="A100" s="69" t="s">
        <v>95</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1"/>
      <c r="AM100" s="52"/>
    </row>
    <row r="101" spans="1:39" s="317" customFormat="1" ht="18" customHeight="1">
      <c r="A101" s="633">
        <v>65</v>
      </c>
      <c r="B101" s="635"/>
      <c r="C101" s="648" t="s">
        <v>85</v>
      </c>
      <c r="D101" s="649"/>
      <c r="E101" s="649"/>
      <c r="F101" s="649"/>
      <c r="G101" s="649"/>
      <c r="H101" s="649"/>
      <c r="I101" s="649"/>
      <c r="J101" s="649"/>
      <c r="K101" s="649"/>
      <c r="L101" s="649"/>
      <c r="M101" s="649"/>
      <c r="N101" s="649"/>
      <c r="O101" s="649"/>
      <c r="P101" s="649"/>
      <c r="Q101" s="649"/>
      <c r="R101" s="649"/>
      <c r="S101" s="649"/>
      <c r="T101" s="650"/>
      <c r="U101" s="633">
        <v>1</v>
      </c>
      <c r="V101" s="634"/>
      <c r="W101" s="634"/>
      <c r="X101" s="634"/>
      <c r="Y101" s="635"/>
      <c r="Z101" s="633">
        <v>0.04</v>
      </c>
      <c r="AA101" s="634"/>
      <c r="AB101" s="634"/>
      <c r="AC101" s="634"/>
      <c r="AD101" s="635"/>
    </row>
    <row r="102" spans="1:39" s="317" customFormat="1" ht="18" customHeight="1">
      <c r="A102" s="633">
        <f>A101+1</f>
        <v>66</v>
      </c>
      <c r="B102" s="635"/>
      <c r="C102" s="648" t="s">
        <v>86</v>
      </c>
      <c r="D102" s="649"/>
      <c r="E102" s="649"/>
      <c r="F102" s="649"/>
      <c r="G102" s="649"/>
      <c r="H102" s="649"/>
      <c r="I102" s="649"/>
      <c r="J102" s="649"/>
      <c r="K102" s="649"/>
      <c r="L102" s="649"/>
      <c r="M102" s="649"/>
      <c r="N102" s="649"/>
      <c r="O102" s="649"/>
      <c r="P102" s="649"/>
      <c r="Q102" s="649"/>
      <c r="R102" s="649"/>
      <c r="S102" s="649"/>
      <c r="T102" s="650"/>
      <c r="U102" s="633">
        <v>1</v>
      </c>
      <c r="V102" s="634"/>
      <c r="W102" s="634"/>
      <c r="X102" s="634"/>
      <c r="Y102" s="635"/>
      <c r="Z102" s="633">
        <v>0.04</v>
      </c>
      <c r="AA102" s="634"/>
      <c r="AB102" s="634"/>
      <c r="AC102" s="634"/>
      <c r="AD102" s="635"/>
    </row>
    <row r="103" spans="1:39" s="317" customFormat="1" ht="18" customHeight="1">
      <c r="A103" s="633">
        <f>A102+1</f>
        <v>67</v>
      </c>
      <c r="B103" s="635"/>
      <c r="C103" s="631" t="s">
        <v>87</v>
      </c>
      <c r="D103" s="631"/>
      <c r="E103" s="631"/>
      <c r="F103" s="631"/>
      <c r="G103" s="631"/>
      <c r="H103" s="631"/>
      <c r="I103" s="631"/>
      <c r="J103" s="631"/>
      <c r="K103" s="631"/>
      <c r="L103" s="631"/>
      <c r="M103" s="631"/>
      <c r="N103" s="631"/>
      <c r="O103" s="631"/>
      <c r="P103" s="631"/>
      <c r="Q103" s="631"/>
      <c r="R103" s="631"/>
      <c r="S103" s="631">
        <v>1</v>
      </c>
      <c r="T103" s="631"/>
      <c r="U103" s="622">
        <v>1</v>
      </c>
      <c r="V103" s="622"/>
      <c r="W103" s="622"/>
      <c r="X103" s="622"/>
      <c r="Y103" s="622"/>
      <c r="Z103" s="633">
        <v>0.01</v>
      </c>
      <c r="AA103" s="634"/>
      <c r="AB103" s="634"/>
      <c r="AC103" s="634"/>
      <c r="AD103" s="635"/>
    </row>
    <row r="104" spans="1:39" s="132" customFormat="1" ht="18" customHeight="1">
      <c r="A104" s="69" t="s">
        <v>96</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1"/>
      <c r="AM104" s="52"/>
    </row>
    <row r="105" spans="1:39" s="317" customFormat="1" ht="18" customHeight="1">
      <c r="A105" s="633">
        <v>68</v>
      </c>
      <c r="B105" s="635"/>
      <c r="C105" s="648" t="s">
        <v>85</v>
      </c>
      <c r="D105" s="649"/>
      <c r="E105" s="649"/>
      <c r="F105" s="649"/>
      <c r="G105" s="649"/>
      <c r="H105" s="649"/>
      <c r="I105" s="649"/>
      <c r="J105" s="649"/>
      <c r="K105" s="649"/>
      <c r="L105" s="649"/>
      <c r="M105" s="649"/>
      <c r="N105" s="649"/>
      <c r="O105" s="649"/>
      <c r="P105" s="649"/>
      <c r="Q105" s="649"/>
      <c r="R105" s="649"/>
      <c r="S105" s="649"/>
      <c r="T105" s="650"/>
      <c r="U105" s="633">
        <v>1</v>
      </c>
      <c r="V105" s="634"/>
      <c r="W105" s="634"/>
      <c r="X105" s="634"/>
      <c r="Y105" s="635"/>
      <c r="Z105" s="633">
        <v>0.04</v>
      </c>
      <c r="AA105" s="634"/>
      <c r="AB105" s="634"/>
      <c r="AC105" s="634"/>
      <c r="AD105" s="635"/>
    </row>
    <row r="106" spans="1:39" s="317" customFormat="1" ht="18" customHeight="1">
      <c r="A106" s="633">
        <f>A105+1</f>
        <v>69</v>
      </c>
      <c r="B106" s="635"/>
      <c r="C106" s="648" t="s">
        <v>86</v>
      </c>
      <c r="D106" s="649"/>
      <c r="E106" s="649"/>
      <c r="F106" s="649"/>
      <c r="G106" s="649"/>
      <c r="H106" s="649"/>
      <c r="I106" s="649"/>
      <c r="J106" s="649"/>
      <c r="K106" s="649"/>
      <c r="L106" s="649"/>
      <c r="M106" s="649"/>
      <c r="N106" s="649"/>
      <c r="O106" s="649"/>
      <c r="P106" s="649"/>
      <c r="Q106" s="649"/>
      <c r="R106" s="649"/>
      <c r="S106" s="649"/>
      <c r="T106" s="650"/>
      <c r="U106" s="633">
        <v>1</v>
      </c>
      <c r="V106" s="634"/>
      <c r="W106" s="634"/>
      <c r="X106" s="634"/>
      <c r="Y106" s="635"/>
      <c r="Z106" s="633">
        <v>0.04</v>
      </c>
      <c r="AA106" s="634"/>
      <c r="AB106" s="634"/>
      <c r="AC106" s="634"/>
      <c r="AD106" s="635"/>
    </row>
    <row r="107" spans="1:39" s="317" customFormat="1" ht="18" customHeight="1">
      <c r="A107" s="633">
        <f>A106+1</f>
        <v>70</v>
      </c>
      <c r="B107" s="635"/>
      <c r="C107" s="631" t="s">
        <v>87</v>
      </c>
      <c r="D107" s="631"/>
      <c r="E107" s="631"/>
      <c r="F107" s="631"/>
      <c r="G107" s="631"/>
      <c r="H107" s="631"/>
      <c r="I107" s="631"/>
      <c r="J107" s="631"/>
      <c r="K107" s="631"/>
      <c r="L107" s="631"/>
      <c r="M107" s="631"/>
      <c r="N107" s="631"/>
      <c r="O107" s="631"/>
      <c r="P107" s="631"/>
      <c r="Q107" s="631"/>
      <c r="R107" s="631"/>
      <c r="S107" s="631">
        <v>1</v>
      </c>
      <c r="T107" s="631"/>
      <c r="U107" s="622">
        <v>1</v>
      </c>
      <c r="V107" s="622"/>
      <c r="W107" s="622"/>
      <c r="X107" s="622"/>
      <c r="Y107" s="622"/>
      <c r="Z107" s="633">
        <v>0.01</v>
      </c>
      <c r="AA107" s="634"/>
      <c r="AB107" s="634"/>
      <c r="AC107" s="634"/>
      <c r="AD107" s="635"/>
    </row>
    <row r="108" spans="1:39" s="132" customFormat="1" ht="18" customHeight="1">
      <c r="A108" s="69" t="s">
        <v>97</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1"/>
      <c r="AM108" s="52"/>
    </row>
    <row r="109" spans="1:39" s="317" customFormat="1" ht="18" customHeight="1">
      <c r="A109" s="633">
        <v>71</v>
      </c>
      <c r="B109" s="635"/>
      <c r="C109" s="648" t="s">
        <v>85</v>
      </c>
      <c r="D109" s="649"/>
      <c r="E109" s="649"/>
      <c r="F109" s="649"/>
      <c r="G109" s="649"/>
      <c r="H109" s="649"/>
      <c r="I109" s="649"/>
      <c r="J109" s="649"/>
      <c r="K109" s="649"/>
      <c r="L109" s="649"/>
      <c r="M109" s="649"/>
      <c r="N109" s="649"/>
      <c r="O109" s="649"/>
      <c r="P109" s="649"/>
      <c r="Q109" s="649"/>
      <c r="R109" s="649"/>
      <c r="S109" s="649"/>
      <c r="T109" s="650"/>
      <c r="U109" s="633">
        <v>1</v>
      </c>
      <c r="V109" s="634"/>
      <c r="W109" s="634"/>
      <c r="X109" s="634"/>
      <c r="Y109" s="635"/>
      <c r="Z109" s="633">
        <v>0.04</v>
      </c>
      <c r="AA109" s="634"/>
      <c r="AB109" s="634"/>
      <c r="AC109" s="634"/>
      <c r="AD109" s="635"/>
    </row>
    <row r="110" spans="1:39" s="317" customFormat="1" ht="18" customHeight="1">
      <c r="A110" s="633">
        <f>A109+1</f>
        <v>72</v>
      </c>
      <c r="B110" s="635"/>
      <c r="C110" s="648" t="s">
        <v>86</v>
      </c>
      <c r="D110" s="649"/>
      <c r="E110" s="649"/>
      <c r="F110" s="649"/>
      <c r="G110" s="649"/>
      <c r="H110" s="649"/>
      <c r="I110" s="649"/>
      <c r="J110" s="649"/>
      <c r="K110" s="649"/>
      <c r="L110" s="649"/>
      <c r="M110" s="649"/>
      <c r="N110" s="649"/>
      <c r="O110" s="649"/>
      <c r="P110" s="649"/>
      <c r="Q110" s="649"/>
      <c r="R110" s="649"/>
      <c r="S110" s="649"/>
      <c r="T110" s="650"/>
      <c r="U110" s="633">
        <v>1</v>
      </c>
      <c r="V110" s="634"/>
      <c r="W110" s="634"/>
      <c r="X110" s="634"/>
      <c r="Y110" s="635"/>
      <c r="Z110" s="633">
        <v>0.04</v>
      </c>
      <c r="AA110" s="634"/>
      <c r="AB110" s="634"/>
      <c r="AC110" s="634"/>
      <c r="AD110" s="635"/>
    </row>
    <row r="111" spans="1:39" s="317" customFormat="1" ht="18" customHeight="1">
      <c r="A111" s="633">
        <f>A110+1</f>
        <v>73</v>
      </c>
      <c r="B111" s="635"/>
      <c r="C111" s="631" t="s">
        <v>87</v>
      </c>
      <c r="D111" s="631"/>
      <c r="E111" s="631"/>
      <c r="F111" s="631"/>
      <c r="G111" s="631"/>
      <c r="H111" s="631"/>
      <c r="I111" s="631"/>
      <c r="J111" s="631"/>
      <c r="K111" s="631"/>
      <c r="L111" s="631"/>
      <c r="M111" s="631"/>
      <c r="N111" s="631"/>
      <c r="O111" s="631"/>
      <c r="P111" s="631"/>
      <c r="Q111" s="631"/>
      <c r="R111" s="631"/>
      <c r="S111" s="631">
        <v>1</v>
      </c>
      <c r="T111" s="631"/>
      <c r="U111" s="622">
        <v>1</v>
      </c>
      <c r="V111" s="622"/>
      <c r="W111" s="622"/>
      <c r="X111" s="622"/>
      <c r="Y111" s="622"/>
      <c r="Z111" s="633">
        <v>0.01</v>
      </c>
      <c r="AA111" s="634"/>
      <c r="AB111" s="634"/>
      <c r="AC111" s="634"/>
      <c r="AD111" s="635"/>
    </row>
    <row r="112" spans="1:39" s="132" customFormat="1" ht="18" customHeight="1">
      <c r="A112" s="69" t="s">
        <v>98</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1"/>
      <c r="AM112" s="52"/>
    </row>
    <row r="113" spans="1:39" s="317" customFormat="1" ht="18" customHeight="1">
      <c r="A113" s="633">
        <v>74</v>
      </c>
      <c r="B113" s="635"/>
      <c r="C113" s="648" t="s">
        <v>85</v>
      </c>
      <c r="D113" s="649"/>
      <c r="E113" s="649"/>
      <c r="F113" s="649"/>
      <c r="G113" s="649"/>
      <c r="H113" s="649"/>
      <c r="I113" s="649"/>
      <c r="J113" s="649"/>
      <c r="K113" s="649"/>
      <c r="L113" s="649"/>
      <c r="M113" s="649"/>
      <c r="N113" s="649"/>
      <c r="O113" s="649"/>
      <c r="P113" s="649"/>
      <c r="Q113" s="649"/>
      <c r="R113" s="649"/>
      <c r="S113" s="649"/>
      <c r="T113" s="650"/>
      <c r="U113" s="633">
        <v>1</v>
      </c>
      <c r="V113" s="634"/>
      <c r="W113" s="634"/>
      <c r="X113" s="634"/>
      <c r="Y113" s="635"/>
      <c r="Z113" s="633">
        <v>0.04</v>
      </c>
      <c r="AA113" s="634"/>
      <c r="AB113" s="634"/>
      <c r="AC113" s="634"/>
      <c r="AD113" s="635"/>
    </row>
    <row r="114" spans="1:39" s="317" customFormat="1" ht="18" customHeight="1">
      <c r="A114" s="633">
        <f>A113+1</f>
        <v>75</v>
      </c>
      <c r="B114" s="635"/>
      <c r="C114" s="648" t="s">
        <v>86</v>
      </c>
      <c r="D114" s="649"/>
      <c r="E114" s="649"/>
      <c r="F114" s="649"/>
      <c r="G114" s="649"/>
      <c r="H114" s="649"/>
      <c r="I114" s="649"/>
      <c r="J114" s="649"/>
      <c r="K114" s="649"/>
      <c r="L114" s="649"/>
      <c r="M114" s="649"/>
      <c r="N114" s="649"/>
      <c r="O114" s="649"/>
      <c r="P114" s="649"/>
      <c r="Q114" s="649"/>
      <c r="R114" s="649"/>
      <c r="S114" s="649"/>
      <c r="T114" s="650"/>
      <c r="U114" s="633">
        <v>1</v>
      </c>
      <c r="V114" s="634"/>
      <c r="W114" s="634"/>
      <c r="X114" s="634"/>
      <c r="Y114" s="635"/>
      <c r="Z114" s="633">
        <v>0.04</v>
      </c>
      <c r="AA114" s="634"/>
      <c r="AB114" s="634"/>
      <c r="AC114" s="634"/>
      <c r="AD114" s="635"/>
    </row>
    <row r="115" spans="1:39" s="317" customFormat="1" ht="18" customHeight="1">
      <c r="A115" s="633">
        <f>A114+1</f>
        <v>76</v>
      </c>
      <c r="B115" s="635"/>
      <c r="C115" s="631" t="s">
        <v>87</v>
      </c>
      <c r="D115" s="631"/>
      <c r="E115" s="631"/>
      <c r="F115" s="631"/>
      <c r="G115" s="631"/>
      <c r="H115" s="631"/>
      <c r="I115" s="631"/>
      <c r="J115" s="631"/>
      <c r="K115" s="631"/>
      <c r="L115" s="631"/>
      <c r="M115" s="631"/>
      <c r="N115" s="631"/>
      <c r="O115" s="631"/>
      <c r="P115" s="631"/>
      <c r="Q115" s="631"/>
      <c r="R115" s="631"/>
      <c r="S115" s="631">
        <v>1</v>
      </c>
      <c r="T115" s="631"/>
      <c r="U115" s="622">
        <v>1</v>
      </c>
      <c r="V115" s="622"/>
      <c r="W115" s="622"/>
      <c r="X115" s="622"/>
      <c r="Y115" s="622"/>
      <c r="Z115" s="633">
        <v>0.01</v>
      </c>
      <c r="AA115" s="634"/>
      <c r="AB115" s="634"/>
      <c r="AC115" s="634"/>
      <c r="AD115" s="635"/>
    </row>
    <row r="116" spans="1:39" s="132" customFormat="1" ht="18" customHeight="1">
      <c r="A116" s="69" t="s">
        <v>99</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1"/>
      <c r="AM116" s="52"/>
    </row>
    <row r="117" spans="1:39" s="317" customFormat="1" ht="18" customHeight="1">
      <c r="A117" s="633">
        <v>77</v>
      </c>
      <c r="B117" s="635"/>
      <c r="C117" s="648" t="s">
        <v>85</v>
      </c>
      <c r="D117" s="649"/>
      <c r="E117" s="649"/>
      <c r="F117" s="649"/>
      <c r="G117" s="649"/>
      <c r="H117" s="649"/>
      <c r="I117" s="649"/>
      <c r="J117" s="649"/>
      <c r="K117" s="649"/>
      <c r="L117" s="649"/>
      <c r="M117" s="649"/>
      <c r="N117" s="649"/>
      <c r="O117" s="649"/>
      <c r="P117" s="649"/>
      <c r="Q117" s="649"/>
      <c r="R117" s="649"/>
      <c r="S117" s="649"/>
      <c r="T117" s="650"/>
      <c r="U117" s="633">
        <v>1</v>
      </c>
      <c r="V117" s="634"/>
      <c r="W117" s="634"/>
      <c r="X117" s="634"/>
      <c r="Y117" s="635"/>
      <c r="Z117" s="633">
        <v>0.04</v>
      </c>
      <c r="AA117" s="634"/>
      <c r="AB117" s="634"/>
      <c r="AC117" s="634"/>
      <c r="AD117" s="635"/>
    </row>
    <row r="118" spans="1:39" s="317" customFormat="1" ht="18" customHeight="1">
      <c r="A118" s="633">
        <f>A117+1</f>
        <v>78</v>
      </c>
      <c r="B118" s="635"/>
      <c r="C118" s="648" t="s">
        <v>86</v>
      </c>
      <c r="D118" s="649"/>
      <c r="E118" s="649"/>
      <c r="F118" s="649"/>
      <c r="G118" s="649"/>
      <c r="H118" s="649"/>
      <c r="I118" s="649"/>
      <c r="J118" s="649"/>
      <c r="K118" s="649"/>
      <c r="L118" s="649"/>
      <c r="M118" s="649"/>
      <c r="N118" s="649"/>
      <c r="O118" s="649"/>
      <c r="P118" s="649"/>
      <c r="Q118" s="649"/>
      <c r="R118" s="649"/>
      <c r="S118" s="649"/>
      <c r="T118" s="650"/>
      <c r="U118" s="633">
        <v>1</v>
      </c>
      <c r="V118" s="634"/>
      <c r="W118" s="634"/>
      <c r="X118" s="634"/>
      <c r="Y118" s="635"/>
      <c r="Z118" s="633">
        <v>0.04</v>
      </c>
      <c r="AA118" s="634"/>
      <c r="AB118" s="634"/>
      <c r="AC118" s="634"/>
      <c r="AD118" s="635"/>
    </row>
    <row r="119" spans="1:39" s="317" customFormat="1" ht="18" customHeight="1">
      <c r="A119" s="633">
        <f>A118+1</f>
        <v>79</v>
      </c>
      <c r="B119" s="635"/>
      <c r="C119" s="631" t="s">
        <v>87</v>
      </c>
      <c r="D119" s="631"/>
      <c r="E119" s="631"/>
      <c r="F119" s="631"/>
      <c r="G119" s="631"/>
      <c r="H119" s="631"/>
      <c r="I119" s="631"/>
      <c r="J119" s="631"/>
      <c r="K119" s="631"/>
      <c r="L119" s="631"/>
      <c r="M119" s="631"/>
      <c r="N119" s="631"/>
      <c r="O119" s="631"/>
      <c r="P119" s="631"/>
      <c r="Q119" s="631"/>
      <c r="R119" s="631"/>
      <c r="S119" s="631">
        <v>1</v>
      </c>
      <c r="T119" s="631"/>
      <c r="U119" s="622">
        <v>1</v>
      </c>
      <c r="V119" s="622"/>
      <c r="W119" s="622"/>
      <c r="X119" s="622"/>
      <c r="Y119" s="622"/>
      <c r="Z119" s="633">
        <v>0.01</v>
      </c>
      <c r="AA119" s="634"/>
      <c r="AB119" s="634"/>
      <c r="AC119" s="634"/>
      <c r="AD119" s="635"/>
    </row>
    <row r="120" spans="1:39" s="32" customFormat="1" ht="18" customHeight="1">
      <c r="A120" s="69" t="s">
        <v>100</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1"/>
      <c r="AM120" s="56"/>
    </row>
    <row r="121" spans="1:39" s="317" customFormat="1" ht="18" customHeight="1">
      <c r="A121" s="633">
        <v>80</v>
      </c>
      <c r="B121" s="635"/>
      <c r="C121" s="648" t="s">
        <v>101</v>
      </c>
      <c r="D121" s="649"/>
      <c r="E121" s="649"/>
      <c r="F121" s="649"/>
      <c r="G121" s="649"/>
      <c r="H121" s="649"/>
      <c r="I121" s="649"/>
      <c r="J121" s="649"/>
      <c r="K121" s="649"/>
      <c r="L121" s="649"/>
      <c r="M121" s="649"/>
      <c r="N121" s="649"/>
      <c r="O121" s="649"/>
      <c r="P121" s="649"/>
      <c r="Q121" s="649"/>
      <c r="R121" s="649"/>
      <c r="S121" s="649"/>
      <c r="T121" s="650"/>
      <c r="U121" s="633">
        <v>21</v>
      </c>
      <c r="V121" s="634"/>
      <c r="W121" s="634"/>
      <c r="X121" s="634"/>
      <c r="Y121" s="635"/>
      <c r="Z121" s="633">
        <v>0.04</v>
      </c>
      <c r="AA121" s="634"/>
      <c r="AB121" s="634"/>
      <c r="AC121" s="634"/>
      <c r="AD121" s="635"/>
    </row>
    <row r="122" spans="1:39" s="317" customFormat="1" ht="18" customHeight="1">
      <c r="A122" s="633">
        <f>A121+1</f>
        <v>81</v>
      </c>
      <c r="B122" s="635"/>
      <c r="C122" s="648" t="s">
        <v>102</v>
      </c>
      <c r="D122" s="649"/>
      <c r="E122" s="649"/>
      <c r="F122" s="649"/>
      <c r="G122" s="649"/>
      <c r="H122" s="649"/>
      <c r="I122" s="649"/>
      <c r="J122" s="649"/>
      <c r="K122" s="649"/>
      <c r="L122" s="649"/>
      <c r="M122" s="649"/>
      <c r="N122" s="649"/>
      <c r="O122" s="649"/>
      <c r="P122" s="649"/>
      <c r="Q122" s="649"/>
      <c r="R122" s="649"/>
      <c r="S122" s="649"/>
      <c r="T122" s="650"/>
      <c r="U122" s="633">
        <v>84</v>
      </c>
      <c r="V122" s="634"/>
      <c r="W122" s="634"/>
      <c r="X122" s="634"/>
      <c r="Y122" s="635"/>
      <c r="Z122" s="633">
        <v>0.04</v>
      </c>
      <c r="AA122" s="634"/>
      <c r="AB122" s="634"/>
      <c r="AC122" s="634"/>
      <c r="AD122" s="635"/>
    </row>
    <row r="123" spans="1:39" s="317" customFormat="1" ht="18" customHeight="1">
      <c r="A123" s="633">
        <f>A122+1</f>
        <v>82</v>
      </c>
      <c r="B123" s="635"/>
      <c r="C123" s="648" t="s">
        <v>103</v>
      </c>
      <c r="D123" s="649"/>
      <c r="E123" s="649"/>
      <c r="F123" s="649"/>
      <c r="G123" s="649"/>
      <c r="H123" s="649"/>
      <c r="I123" s="649"/>
      <c r="J123" s="649"/>
      <c r="K123" s="649"/>
      <c r="L123" s="649"/>
      <c r="M123" s="649"/>
      <c r="N123" s="649"/>
      <c r="O123" s="649"/>
      <c r="P123" s="649"/>
      <c r="Q123" s="649"/>
      <c r="R123" s="649"/>
      <c r="S123" s="649"/>
      <c r="T123" s="650"/>
      <c r="U123" s="633">
        <v>84</v>
      </c>
      <c r="V123" s="634"/>
      <c r="W123" s="634"/>
      <c r="X123" s="634"/>
      <c r="Y123" s="635"/>
      <c r="Z123" s="633">
        <v>0.04</v>
      </c>
      <c r="AA123" s="634"/>
      <c r="AB123" s="634"/>
      <c r="AC123" s="634"/>
      <c r="AD123" s="635"/>
    </row>
    <row r="124" spans="1:39" s="317" customFormat="1" ht="18" customHeight="1">
      <c r="A124" s="633">
        <f>A123+1</f>
        <v>83</v>
      </c>
      <c r="B124" s="635"/>
      <c r="C124" s="631" t="s">
        <v>104</v>
      </c>
      <c r="D124" s="631"/>
      <c r="E124" s="631"/>
      <c r="F124" s="631"/>
      <c r="G124" s="631"/>
      <c r="H124" s="631"/>
      <c r="I124" s="631"/>
      <c r="J124" s="631"/>
      <c r="K124" s="631"/>
      <c r="L124" s="631"/>
      <c r="M124" s="631"/>
      <c r="N124" s="631"/>
      <c r="O124" s="631"/>
      <c r="P124" s="631"/>
      <c r="Q124" s="631"/>
      <c r="R124" s="631"/>
      <c r="S124" s="631">
        <v>1</v>
      </c>
      <c r="T124" s="631"/>
      <c r="U124" s="622">
        <v>252</v>
      </c>
      <c r="V124" s="622"/>
      <c r="W124" s="622"/>
      <c r="X124" s="622"/>
      <c r="Y124" s="622"/>
      <c r="Z124" s="633">
        <v>0.02</v>
      </c>
      <c r="AA124" s="634"/>
      <c r="AB124" s="634"/>
      <c r="AC124" s="634"/>
      <c r="AD124" s="635"/>
    </row>
    <row r="125" spans="1:39" s="132" customFormat="1" ht="18" customHeight="1">
      <c r="A125" s="69" t="s">
        <v>105</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1"/>
      <c r="AM125" s="52"/>
    </row>
    <row r="126" spans="1:39" s="132" customFormat="1" ht="18" customHeight="1">
      <c r="A126" s="633">
        <v>84</v>
      </c>
      <c r="B126" s="635"/>
      <c r="C126" s="648" t="s">
        <v>1313</v>
      </c>
      <c r="D126" s="649"/>
      <c r="E126" s="649"/>
      <c r="F126" s="649"/>
      <c r="G126" s="649"/>
      <c r="H126" s="649"/>
      <c r="I126" s="649"/>
      <c r="J126" s="649"/>
      <c r="K126" s="649"/>
      <c r="L126" s="649"/>
      <c r="M126" s="649"/>
      <c r="N126" s="649"/>
      <c r="O126" s="649"/>
      <c r="P126" s="649"/>
      <c r="Q126" s="649"/>
      <c r="R126" s="649"/>
      <c r="S126" s="649"/>
      <c r="T126" s="650"/>
      <c r="U126" s="633">
        <v>2</v>
      </c>
      <c r="V126" s="634"/>
      <c r="W126" s="634"/>
      <c r="X126" s="634"/>
      <c r="Y126" s="635"/>
      <c r="Z126" s="633">
        <v>0.03</v>
      </c>
      <c r="AA126" s="634"/>
      <c r="AB126" s="634"/>
      <c r="AC126" s="634"/>
      <c r="AD126" s="635"/>
    </row>
    <row r="127" spans="1:39" s="132" customFormat="1" ht="18" customHeight="1">
      <c r="A127" s="633">
        <f>A126+1</f>
        <v>85</v>
      </c>
      <c r="B127" s="635"/>
      <c r="C127" s="631" t="s">
        <v>1314</v>
      </c>
      <c r="D127" s="631"/>
      <c r="E127" s="631"/>
      <c r="F127" s="631"/>
      <c r="G127" s="631"/>
      <c r="H127" s="631"/>
      <c r="I127" s="631"/>
      <c r="J127" s="631"/>
      <c r="K127" s="631"/>
      <c r="L127" s="631"/>
      <c r="M127" s="631"/>
      <c r="N127" s="631"/>
      <c r="O127" s="631"/>
      <c r="P127" s="631"/>
      <c r="Q127" s="631"/>
      <c r="R127" s="631"/>
      <c r="S127" s="631">
        <v>1</v>
      </c>
      <c r="T127" s="631"/>
      <c r="U127" s="633">
        <v>2</v>
      </c>
      <c r="V127" s="634"/>
      <c r="W127" s="634"/>
      <c r="X127" s="634"/>
      <c r="Y127" s="635"/>
      <c r="Z127" s="633">
        <v>0.04</v>
      </c>
      <c r="AA127" s="634"/>
      <c r="AB127" s="634"/>
      <c r="AC127" s="634"/>
      <c r="AD127" s="635"/>
    </row>
    <row r="128" spans="1:39" s="132" customFormat="1" ht="18" customHeight="1">
      <c r="A128" s="633">
        <f>A127+1</f>
        <v>86</v>
      </c>
      <c r="B128" s="635"/>
      <c r="C128" s="648" t="s">
        <v>1315</v>
      </c>
      <c r="D128" s="649"/>
      <c r="E128" s="649"/>
      <c r="F128" s="649"/>
      <c r="G128" s="649"/>
      <c r="H128" s="649"/>
      <c r="I128" s="649"/>
      <c r="J128" s="649"/>
      <c r="K128" s="649"/>
      <c r="L128" s="649"/>
      <c r="M128" s="649"/>
      <c r="N128" s="649"/>
      <c r="O128" s="649"/>
      <c r="P128" s="649"/>
      <c r="Q128" s="649"/>
      <c r="R128" s="649"/>
      <c r="S128" s="649"/>
      <c r="T128" s="650"/>
      <c r="U128" s="633">
        <v>2</v>
      </c>
      <c r="V128" s="634"/>
      <c r="W128" s="634"/>
      <c r="X128" s="634"/>
      <c r="Y128" s="635"/>
      <c r="Z128" s="633">
        <v>0.04</v>
      </c>
      <c r="AA128" s="634"/>
      <c r="AB128" s="634"/>
      <c r="AC128" s="634"/>
      <c r="AD128" s="635"/>
    </row>
    <row r="129" spans="1:39" s="132" customFormat="1" ht="18" customHeight="1">
      <c r="A129" s="633">
        <f>A128+1</f>
        <v>87</v>
      </c>
      <c r="B129" s="635"/>
      <c r="C129" s="648" t="s">
        <v>1316</v>
      </c>
      <c r="D129" s="649"/>
      <c r="E129" s="649"/>
      <c r="F129" s="649"/>
      <c r="G129" s="649"/>
      <c r="H129" s="649"/>
      <c r="I129" s="649"/>
      <c r="J129" s="649"/>
      <c r="K129" s="649"/>
      <c r="L129" s="649"/>
      <c r="M129" s="649"/>
      <c r="N129" s="649"/>
      <c r="O129" s="649"/>
      <c r="P129" s="649"/>
      <c r="Q129" s="649"/>
      <c r="R129" s="649"/>
      <c r="S129" s="649"/>
      <c r="T129" s="650"/>
      <c r="U129" s="633">
        <v>1</v>
      </c>
      <c r="V129" s="634"/>
      <c r="W129" s="634"/>
      <c r="X129" s="634"/>
      <c r="Y129" s="635"/>
      <c r="Z129" s="633">
        <v>0.02</v>
      </c>
      <c r="AA129" s="634"/>
      <c r="AB129" s="634"/>
      <c r="AC129" s="634"/>
      <c r="AD129" s="635"/>
    </row>
    <row r="130" spans="1:39" s="132" customFormat="1" ht="18" customHeight="1">
      <c r="A130" s="69" t="s">
        <v>1317</v>
      </c>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1"/>
      <c r="AM130" s="52"/>
    </row>
    <row r="131" spans="1:39" s="317" customFormat="1" ht="18" customHeight="1">
      <c r="A131" s="633">
        <v>88</v>
      </c>
      <c r="B131" s="635"/>
      <c r="C131" s="648" t="s">
        <v>1318</v>
      </c>
      <c r="D131" s="649"/>
      <c r="E131" s="649"/>
      <c r="F131" s="649"/>
      <c r="G131" s="649"/>
      <c r="H131" s="649"/>
      <c r="I131" s="649"/>
      <c r="J131" s="649"/>
      <c r="K131" s="649"/>
      <c r="L131" s="649"/>
      <c r="M131" s="649"/>
      <c r="N131" s="649"/>
      <c r="O131" s="649"/>
      <c r="P131" s="649"/>
      <c r="Q131" s="649"/>
      <c r="R131" s="649"/>
      <c r="S131" s="649"/>
      <c r="T131" s="650"/>
      <c r="U131" s="633">
        <v>3</v>
      </c>
      <c r="V131" s="634"/>
      <c r="W131" s="634"/>
      <c r="X131" s="634"/>
      <c r="Y131" s="635"/>
      <c r="Z131" s="633">
        <v>0.03</v>
      </c>
      <c r="AA131" s="634"/>
      <c r="AB131" s="634"/>
      <c r="AC131" s="634"/>
      <c r="AD131" s="635"/>
    </row>
    <row r="132" spans="1:39" s="317" customFormat="1" ht="18" customHeight="1">
      <c r="A132" s="633">
        <f t="shared" ref="A132:A139" si="3">A131+1</f>
        <v>89</v>
      </c>
      <c r="B132" s="635"/>
      <c r="C132" s="648" t="s">
        <v>1319</v>
      </c>
      <c r="D132" s="649"/>
      <c r="E132" s="649"/>
      <c r="F132" s="649"/>
      <c r="G132" s="649"/>
      <c r="H132" s="649"/>
      <c r="I132" s="649"/>
      <c r="J132" s="649"/>
      <c r="K132" s="649"/>
      <c r="L132" s="649"/>
      <c r="M132" s="649"/>
      <c r="N132" s="649"/>
      <c r="O132" s="649"/>
      <c r="P132" s="649"/>
      <c r="Q132" s="649"/>
      <c r="R132" s="649"/>
      <c r="S132" s="649"/>
      <c r="T132" s="650"/>
      <c r="U132" s="633">
        <v>2</v>
      </c>
      <c r="V132" s="634"/>
      <c r="W132" s="634"/>
      <c r="X132" s="634"/>
      <c r="Y132" s="635"/>
      <c r="Z132" s="633">
        <v>0.03</v>
      </c>
      <c r="AA132" s="634"/>
      <c r="AB132" s="634"/>
      <c r="AC132" s="634"/>
      <c r="AD132" s="635"/>
    </row>
    <row r="133" spans="1:39" s="317" customFormat="1" ht="18" customHeight="1">
      <c r="A133" s="633">
        <f t="shared" si="3"/>
        <v>90</v>
      </c>
      <c r="B133" s="635"/>
      <c r="C133" s="631" t="s">
        <v>1320</v>
      </c>
      <c r="D133" s="631"/>
      <c r="E133" s="631"/>
      <c r="F133" s="631"/>
      <c r="G133" s="631"/>
      <c r="H133" s="631"/>
      <c r="I133" s="631"/>
      <c r="J133" s="631"/>
      <c r="K133" s="631"/>
      <c r="L133" s="631"/>
      <c r="M133" s="631"/>
      <c r="N133" s="631"/>
      <c r="O133" s="631"/>
      <c r="P133" s="631"/>
      <c r="Q133" s="631"/>
      <c r="R133" s="631"/>
      <c r="S133" s="631">
        <v>1</v>
      </c>
      <c r="T133" s="631"/>
      <c r="U133" s="622">
        <v>16</v>
      </c>
      <c r="V133" s="622"/>
      <c r="W133" s="622"/>
      <c r="X133" s="622"/>
      <c r="Y133" s="622"/>
      <c r="Z133" s="633">
        <v>0.01</v>
      </c>
      <c r="AA133" s="634"/>
      <c r="AB133" s="634"/>
      <c r="AC133" s="634"/>
      <c r="AD133" s="635"/>
    </row>
    <row r="134" spans="1:39" s="132" customFormat="1" ht="18" customHeight="1">
      <c r="A134" s="633">
        <f t="shared" si="3"/>
        <v>91</v>
      </c>
      <c r="B134" s="635"/>
      <c r="C134" s="648" t="s">
        <v>1321</v>
      </c>
      <c r="D134" s="649"/>
      <c r="E134" s="649"/>
      <c r="F134" s="649"/>
      <c r="G134" s="649"/>
      <c r="H134" s="649"/>
      <c r="I134" s="649"/>
      <c r="J134" s="649"/>
      <c r="K134" s="649"/>
      <c r="L134" s="649"/>
      <c r="M134" s="649"/>
      <c r="N134" s="649"/>
      <c r="O134" s="649"/>
      <c r="P134" s="649"/>
      <c r="Q134" s="649"/>
      <c r="R134" s="649"/>
      <c r="S134" s="649"/>
      <c r="T134" s="650"/>
      <c r="U134" s="633">
        <v>1</v>
      </c>
      <c r="V134" s="634"/>
      <c r="W134" s="634"/>
      <c r="X134" s="634"/>
      <c r="Y134" s="635"/>
      <c r="Z134" s="633">
        <v>0.01</v>
      </c>
      <c r="AA134" s="634"/>
      <c r="AB134" s="634"/>
      <c r="AC134" s="634"/>
      <c r="AD134" s="635"/>
    </row>
    <row r="135" spans="1:39" s="132" customFormat="1" ht="18" customHeight="1">
      <c r="A135" s="633">
        <f t="shared" si="3"/>
        <v>92</v>
      </c>
      <c r="B135" s="635"/>
      <c r="C135" s="648" t="s">
        <v>1322</v>
      </c>
      <c r="D135" s="649"/>
      <c r="E135" s="649"/>
      <c r="F135" s="649"/>
      <c r="G135" s="649"/>
      <c r="H135" s="649"/>
      <c r="I135" s="649"/>
      <c r="J135" s="649"/>
      <c r="K135" s="649"/>
      <c r="L135" s="649"/>
      <c r="M135" s="649"/>
      <c r="N135" s="649"/>
      <c r="O135" s="649"/>
      <c r="P135" s="649"/>
      <c r="Q135" s="649"/>
      <c r="R135" s="649"/>
      <c r="S135" s="649"/>
      <c r="T135" s="650"/>
      <c r="U135" s="633">
        <v>1</v>
      </c>
      <c r="V135" s="634"/>
      <c r="W135" s="634"/>
      <c r="X135" s="634"/>
      <c r="Y135" s="635"/>
      <c r="Z135" s="633">
        <v>0.01</v>
      </c>
      <c r="AA135" s="634"/>
      <c r="AB135" s="634"/>
      <c r="AC135" s="634"/>
      <c r="AD135" s="635"/>
    </row>
    <row r="136" spans="1:39" s="132" customFormat="1" ht="18" customHeight="1">
      <c r="A136" s="633">
        <f t="shared" si="3"/>
        <v>93</v>
      </c>
      <c r="B136" s="635"/>
      <c r="C136" s="648" t="s">
        <v>1323</v>
      </c>
      <c r="D136" s="649"/>
      <c r="E136" s="649"/>
      <c r="F136" s="649"/>
      <c r="G136" s="649"/>
      <c r="H136" s="649"/>
      <c r="I136" s="649"/>
      <c r="J136" s="649"/>
      <c r="K136" s="649"/>
      <c r="L136" s="649"/>
      <c r="M136" s="649"/>
      <c r="N136" s="649"/>
      <c r="O136" s="649"/>
      <c r="P136" s="649"/>
      <c r="Q136" s="649"/>
      <c r="R136" s="649"/>
      <c r="S136" s="649"/>
      <c r="T136" s="650"/>
      <c r="U136" s="633">
        <v>1</v>
      </c>
      <c r="V136" s="634"/>
      <c r="W136" s="634"/>
      <c r="X136" s="634"/>
      <c r="Y136" s="635"/>
      <c r="Z136" s="633">
        <v>0.01</v>
      </c>
      <c r="AA136" s="634"/>
      <c r="AB136" s="634"/>
      <c r="AC136" s="634"/>
      <c r="AD136" s="635"/>
    </row>
    <row r="137" spans="1:39" s="132" customFormat="1" ht="18" customHeight="1">
      <c r="A137" s="633">
        <f t="shared" si="3"/>
        <v>94</v>
      </c>
      <c r="B137" s="635"/>
      <c r="C137" s="648" t="s">
        <v>1324</v>
      </c>
      <c r="D137" s="649"/>
      <c r="E137" s="649"/>
      <c r="F137" s="649"/>
      <c r="G137" s="649"/>
      <c r="H137" s="649"/>
      <c r="I137" s="649"/>
      <c r="J137" s="649"/>
      <c r="K137" s="649"/>
      <c r="L137" s="649"/>
      <c r="M137" s="649"/>
      <c r="N137" s="649"/>
      <c r="O137" s="649"/>
      <c r="P137" s="649"/>
      <c r="Q137" s="649"/>
      <c r="R137" s="649"/>
      <c r="S137" s="649"/>
      <c r="T137" s="650"/>
      <c r="U137" s="633">
        <v>1</v>
      </c>
      <c r="V137" s="634"/>
      <c r="W137" s="634"/>
      <c r="X137" s="634"/>
      <c r="Y137" s="635"/>
      <c r="Z137" s="633">
        <v>0.01</v>
      </c>
      <c r="AA137" s="634"/>
      <c r="AB137" s="634"/>
      <c r="AC137" s="634"/>
      <c r="AD137" s="635"/>
    </row>
    <row r="138" spans="1:39" s="132" customFormat="1" ht="18" customHeight="1">
      <c r="A138" s="633">
        <f t="shared" si="3"/>
        <v>95</v>
      </c>
      <c r="B138" s="635"/>
      <c r="C138" s="648" t="s">
        <v>1325</v>
      </c>
      <c r="D138" s="649"/>
      <c r="E138" s="649"/>
      <c r="F138" s="649"/>
      <c r="G138" s="649"/>
      <c r="H138" s="649"/>
      <c r="I138" s="649"/>
      <c r="J138" s="649"/>
      <c r="K138" s="649"/>
      <c r="L138" s="649"/>
      <c r="M138" s="649"/>
      <c r="N138" s="649"/>
      <c r="O138" s="649"/>
      <c r="P138" s="649"/>
      <c r="Q138" s="649"/>
      <c r="R138" s="649"/>
      <c r="S138" s="649"/>
      <c r="T138" s="650"/>
      <c r="U138" s="633">
        <v>1</v>
      </c>
      <c r="V138" s="634"/>
      <c r="W138" s="634"/>
      <c r="X138" s="634"/>
      <c r="Y138" s="635"/>
      <c r="Z138" s="633">
        <v>0.01</v>
      </c>
      <c r="AA138" s="634"/>
      <c r="AB138" s="634"/>
      <c r="AC138" s="634"/>
      <c r="AD138" s="635"/>
    </row>
    <row r="139" spans="1:39" s="132" customFormat="1" ht="18" customHeight="1">
      <c r="A139" s="633">
        <f t="shared" si="3"/>
        <v>96</v>
      </c>
      <c r="B139" s="635"/>
      <c r="C139" s="648" t="s">
        <v>1326</v>
      </c>
      <c r="D139" s="649"/>
      <c r="E139" s="649"/>
      <c r="F139" s="649"/>
      <c r="G139" s="649"/>
      <c r="H139" s="649"/>
      <c r="I139" s="649"/>
      <c r="J139" s="649"/>
      <c r="K139" s="649"/>
      <c r="L139" s="649"/>
      <c r="M139" s="649"/>
      <c r="N139" s="649"/>
      <c r="O139" s="649"/>
      <c r="P139" s="649"/>
      <c r="Q139" s="649"/>
      <c r="R139" s="649"/>
      <c r="S139" s="649"/>
      <c r="T139" s="650"/>
      <c r="U139" s="633">
        <v>1</v>
      </c>
      <c r="V139" s="634"/>
      <c r="W139" s="634"/>
      <c r="X139" s="634"/>
      <c r="Y139" s="635"/>
      <c r="Z139" s="633">
        <v>0.01</v>
      </c>
      <c r="AA139" s="634"/>
      <c r="AB139" s="634"/>
      <c r="AC139" s="634"/>
      <c r="AD139" s="635"/>
    </row>
    <row r="140" spans="1:39" s="132" customFormat="1" ht="18" customHeight="1">
      <c r="A140" s="69" t="s">
        <v>1327</v>
      </c>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1"/>
      <c r="AM140" s="52"/>
    </row>
    <row r="141" spans="1:39" s="317" customFormat="1" ht="18" customHeight="1">
      <c r="A141" s="633">
        <v>97</v>
      </c>
      <c r="B141" s="635"/>
      <c r="C141" s="648" t="s">
        <v>1318</v>
      </c>
      <c r="D141" s="649"/>
      <c r="E141" s="649"/>
      <c r="F141" s="649"/>
      <c r="G141" s="649"/>
      <c r="H141" s="649"/>
      <c r="I141" s="649"/>
      <c r="J141" s="649"/>
      <c r="K141" s="649"/>
      <c r="L141" s="649"/>
      <c r="M141" s="649"/>
      <c r="N141" s="649"/>
      <c r="O141" s="649"/>
      <c r="P141" s="649"/>
      <c r="Q141" s="649"/>
      <c r="R141" s="649"/>
      <c r="S141" s="649"/>
      <c r="T141" s="650"/>
      <c r="U141" s="633">
        <v>3</v>
      </c>
      <c r="V141" s="634"/>
      <c r="W141" s="634"/>
      <c r="X141" s="634"/>
      <c r="Y141" s="635"/>
      <c r="Z141" s="633">
        <v>0.03</v>
      </c>
      <c r="AA141" s="634"/>
      <c r="AB141" s="634"/>
      <c r="AC141" s="634"/>
      <c r="AD141" s="635"/>
    </row>
    <row r="142" spans="1:39" s="317" customFormat="1" ht="18" customHeight="1">
      <c r="A142" s="633">
        <f t="shared" ref="A142:A149" si="4">A141+1</f>
        <v>98</v>
      </c>
      <c r="B142" s="635"/>
      <c r="C142" s="648" t="s">
        <v>1319</v>
      </c>
      <c r="D142" s="649"/>
      <c r="E142" s="649"/>
      <c r="F142" s="649"/>
      <c r="G142" s="649"/>
      <c r="H142" s="649"/>
      <c r="I142" s="649"/>
      <c r="J142" s="649"/>
      <c r="K142" s="649"/>
      <c r="L142" s="649"/>
      <c r="M142" s="649"/>
      <c r="N142" s="649"/>
      <c r="O142" s="649"/>
      <c r="P142" s="649"/>
      <c r="Q142" s="649"/>
      <c r="R142" s="649"/>
      <c r="S142" s="649"/>
      <c r="T142" s="650"/>
      <c r="U142" s="633">
        <v>2</v>
      </c>
      <c r="V142" s="634"/>
      <c r="W142" s="634"/>
      <c r="X142" s="634"/>
      <c r="Y142" s="635"/>
      <c r="Z142" s="633">
        <v>0.04</v>
      </c>
      <c r="AA142" s="634"/>
      <c r="AB142" s="634"/>
      <c r="AC142" s="634"/>
      <c r="AD142" s="635"/>
    </row>
    <row r="143" spans="1:39" s="317" customFormat="1" ht="18" customHeight="1">
      <c r="A143" s="633">
        <f t="shared" si="4"/>
        <v>99</v>
      </c>
      <c r="B143" s="635"/>
      <c r="C143" s="631" t="s">
        <v>1320</v>
      </c>
      <c r="D143" s="631"/>
      <c r="E143" s="631"/>
      <c r="F143" s="631"/>
      <c r="G143" s="631"/>
      <c r="H143" s="631"/>
      <c r="I143" s="631"/>
      <c r="J143" s="631"/>
      <c r="K143" s="631"/>
      <c r="L143" s="631"/>
      <c r="M143" s="631"/>
      <c r="N143" s="631"/>
      <c r="O143" s="631"/>
      <c r="P143" s="631"/>
      <c r="Q143" s="631"/>
      <c r="R143" s="631"/>
      <c r="S143" s="631">
        <v>1</v>
      </c>
      <c r="T143" s="631"/>
      <c r="U143" s="622">
        <v>15</v>
      </c>
      <c r="V143" s="622"/>
      <c r="W143" s="622"/>
      <c r="X143" s="622"/>
      <c r="Y143" s="622"/>
      <c r="Z143" s="633">
        <v>0.01</v>
      </c>
      <c r="AA143" s="634"/>
      <c r="AB143" s="634"/>
      <c r="AC143" s="634"/>
      <c r="AD143" s="635"/>
    </row>
    <row r="144" spans="1:39" s="132" customFormat="1" ht="18" customHeight="1">
      <c r="A144" s="633">
        <f t="shared" si="4"/>
        <v>100</v>
      </c>
      <c r="B144" s="635"/>
      <c r="C144" s="648" t="s">
        <v>67</v>
      </c>
      <c r="D144" s="649"/>
      <c r="E144" s="649"/>
      <c r="F144" s="649"/>
      <c r="G144" s="649"/>
      <c r="H144" s="649"/>
      <c r="I144" s="649"/>
      <c r="J144" s="649"/>
      <c r="K144" s="649"/>
      <c r="L144" s="649"/>
      <c r="M144" s="649"/>
      <c r="N144" s="649"/>
      <c r="O144" s="649"/>
      <c r="P144" s="649"/>
      <c r="Q144" s="649"/>
      <c r="R144" s="649"/>
      <c r="S144" s="649"/>
      <c r="T144" s="650"/>
      <c r="U144" s="633">
        <v>1</v>
      </c>
      <c r="V144" s="634"/>
      <c r="W144" s="634"/>
      <c r="X144" s="634"/>
      <c r="Y144" s="635"/>
      <c r="Z144" s="633">
        <v>0.01</v>
      </c>
      <c r="AA144" s="634"/>
      <c r="AB144" s="634"/>
      <c r="AC144" s="634"/>
      <c r="AD144" s="635"/>
    </row>
    <row r="145" spans="1:39" s="132" customFormat="1" ht="18" customHeight="1">
      <c r="A145" s="633">
        <f t="shared" si="4"/>
        <v>101</v>
      </c>
      <c r="B145" s="635"/>
      <c r="C145" s="648" t="s">
        <v>68</v>
      </c>
      <c r="D145" s="649"/>
      <c r="E145" s="649"/>
      <c r="F145" s="649"/>
      <c r="G145" s="649"/>
      <c r="H145" s="649"/>
      <c r="I145" s="649"/>
      <c r="J145" s="649"/>
      <c r="K145" s="649"/>
      <c r="L145" s="649"/>
      <c r="M145" s="649"/>
      <c r="N145" s="649"/>
      <c r="O145" s="649"/>
      <c r="P145" s="649"/>
      <c r="Q145" s="649"/>
      <c r="R145" s="649"/>
      <c r="S145" s="649"/>
      <c r="T145" s="650"/>
      <c r="U145" s="633">
        <v>1</v>
      </c>
      <c r="V145" s="634"/>
      <c r="W145" s="634"/>
      <c r="X145" s="634"/>
      <c r="Y145" s="635"/>
      <c r="Z145" s="633">
        <v>0.01</v>
      </c>
      <c r="AA145" s="634"/>
      <c r="AB145" s="634"/>
      <c r="AC145" s="634"/>
      <c r="AD145" s="635"/>
    </row>
    <row r="146" spans="1:39" s="132" customFormat="1" ht="18" customHeight="1">
      <c r="A146" s="633">
        <f t="shared" si="4"/>
        <v>102</v>
      </c>
      <c r="B146" s="635"/>
      <c r="C146" s="648" t="s">
        <v>69</v>
      </c>
      <c r="D146" s="649"/>
      <c r="E146" s="649"/>
      <c r="F146" s="649"/>
      <c r="G146" s="649"/>
      <c r="H146" s="649"/>
      <c r="I146" s="649"/>
      <c r="J146" s="649"/>
      <c r="K146" s="649"/>
      <c r="L146" s="649"/>
      <c r="M146" s="649"/>
      <c r="N146" s="649"/>
      <c r="O146" s="649"/>
      <c r="P146" s="649"/>
      <c r="Q146" s="649"/>
      <c r="R146" s="649"/>
      <c r="S146" s="649"/>
      <c r="T146" s="650"/>
      <c r="U146" s="633">
        <v>1</v>
      </c>
      <c r="V146" s="634"/>
      <c r="W146" s="634"/>
      <c r="X146" s="634"/>
      <c r="Y146" s="635"/>
      <c r="Z146" s="633">
        <v>0.01</v>
      </c>
      <c r="AA146" s="634"/>
      <c r="AB146" s="634"/>
      <c r="AC146" s="634"/>
      <c r="AD146" s="635"/>
    </row>
    <row r="147" spans="1:39" s="132" customFormat="1" ht="18" customHeight="1">
      <c r="A147" s="633">
        <f t="shared" si="4"/>
        <v>103</v>
      </c>
      <c r="B147" s="635"/>
      <c r="C147" s="648" t="s">
        <v>70</v>
      </c>
      <c r="D147" s="649"/>
      <c r="E147" s="649"/>
      <c r="F147" s="649"/>
      <c r="G147" s="649"/>
      <c r="H147" s="649"/>
      <c r="I147" s="649"/>
      <c r="J147" s="649"/>
      <c r="K147" s="649"/>
      <c r="L147" s="649"/>
      <c r="M147" s="649"/>
      <c r="N147" s="649"/>
      <c r="O147" s="649"/>
      <c r="P147" s="649"/>
      <c r="Q147" s="649"/>
      <c r="R147" s="649"/>
      <c r="S147" s="649"/>
      <c r="T147" s="650"/>
      <c r="U147" s="633">
        <v>1</v>
      </c>
      <c r="V147" s="634"/>
      <c r="W147" s="634"/>
      <c r="X147" s="634"/>
      <c r="Y147" s="635"/>
      <c r="Z147" s="633">
        <v>0.01</v>
      </c>
      <c r="AA147" s="634"/>
      <c r="AB147" s="634"/>
      <c r="AC147" s="634"/>
      <c r="AD147" s="635"/>
    </row>
    <row r="148" spans="1:39" s="132" customFormat="1" ht="18" customHeight="1">
      <c r="A148" s="633">
        <f t="shared" si="4"/>
        <v>104</v>
      </c>
      <c r="B148" s="635"/>
      <c r="C148" s="648" t="s">
        <v>71</v>
      </c>
      <c r="D148" s="649"/>
      <c r="E148" s="649"/>
      <c r="F148" s="649"/>
      <c r="G148" s="649"/>
      <c r="H148" s="649"/>
      <c r="I148" s="649"/>
      <c r="J148" s="649"/>
      <c r="K148" s="649"/>
      <c r="L148" s="649"/>
      <c r="M148" s="649"/>
      <c r="N148" s="649"/>
      <c r="O148" s="649"/>
      <c r="P148" s="649"/>
      <c r="Q148" s="649"/>
      <c r="R148" s="649"/>
      <c r="S148" s="649"/>
      <c r="T148" s="650"/>
      <c r="U148" s="633">
        <v>1</v>
      </c>
      <c r="V148" s="634"/>
      <c r="W148" s="634"/>
      <c r="X148" s="634"/>
      <c r="Y148" s="635"/>
      <c r="Z148" s="633">
        <v>0.01</v>
      </c>
      <c r="AA148" s="634"/>
      <c r="AB148" s="634"/>
      <c r="AC148" s="634"/>
      <c r="AD148" s="635"/>
    </row>
    <row r="149" spans="1:39" s="132" customFormat="1" ht="18" customHeight="1">
      <c r="A149" s="633">
        <f t="shared" si="4"/>
        <v>105</v>
      </c>
      <c r="B149" s="635"/>
      <c r="C149" s="648" t="s">
        <v>72</v>
      </c>
      <c r="D149" s="649"/>
      <c r="E149" s="649"/>
      <c r="F149" s="649"/>
      <c r="G149" s="649"/>
      <c r="H149" s="649"/>
      <c r="I149" s="649"/>
      <c r="J149" s="649"/>
      <c r="K149" s="649"/>
      <c r="L149" s="649"/>
      <c r="M149" s="649"/>
      <c r="N149" s="649"/>
      <c r="O149" s="649"/>
      <c r="P149" s="649"/>
      <c r="Q149" s="649"/>
      <c r="R149" s="649"/>
      <c r="S149" s="649"/>
      <c r="T149" s="650"/>
      <c r="U149" s="633">
        <v>1</v>
      </c>
      <c r="V149" s="634"/>
      <c r="W149" s="634"/>
      <c r="X149" s="634"/>
      <c r="Y149" s="635"/>
      <c r="Z149" s="633">
        <v>0.01</v>
      </c>
      <c r="AA149" s="634"/>
      <c r="AB149" s="634"/>
      <c r="AC149" s="634"/>
      <c r="AD149" s="635"/>
    </row>
    <row r="150" spans="1:39" s="132" customFormat="1" ht="18" customHeight="1">
      <c r="A150" s="69" t="s">
        <v>73</v>
      </c>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1"/>
      <c r="AM150" s="52"/>
    </row>
    <row r="151" spans="1:39" s="317" customFormat="1" ht="18" customHeight="1">
      <c r="A151" s="633">
        <v>106</v>
      </c>
      <c r="B151" s="635"/>
      <c r="C151" s="648" t="s">
        <v>1318</v>
      </c>
      <c r="D151" s="649"/>
      <c r="E151" s="649"/>
      <c r="F151" s="649"/>
      <c r="G151" s="649"/>
      <c r="H151" s="649"/>
      <c r="I151" s="649"/>
      <c r="J151" s="649"/>
      <c r="K151" s="649"/>
      <c r="L151" s="649"/>
      <c r="M151" s="649"/>
      <c r="N151" s="649"/>
      <c r="O151" s="649"/>
      <c r="P151" s="649"/>
      <c r="Q151" s="649"/>
      <c r="R151" s="649"/>
      <c r="S151" s="649"/>
      <c r="T151" s="650"/>
      <c r="U151" s="633">
        <v>2</v>
      </c>
      <c r="V151" s="634"/>
      <c r="W151" s="634"/>
      <c r="X151" s="634"/>
      <c r="Y151" s="635"/>
      <c r="Z151" s="633">
        <v>0.02</v>
      </c>
      <c r="AA151" s="634"/>
      <c r="AB151" s="634"/>
      <c r="AC151" s="634"/>
      <c r="AD151" s="635"/>
    </row>
    <row r="152" spans="1:39" s="317" customFormat="1" ht="18" customHeight="1">
      <c r="A152" s="633">
        <f>A151+1</f>
        <v>107</v>
      </c>
      <c r="B152" s="635"/>
      <c r="C152" s="648" t="s">
        <v>74</v>
      </c>
      <c r="D152" s="649"/>
      <c r="E152" s="649"/>
      <c r="F152" s="649"/>
      <c r="G152" s="649"/>
      <c r="H152" s="649"/>
      <c r="I152" s="649"/>
      <c r="J152" s="649"/>
      <c r="K152" s="649"/>
      <c r="L152" s="649"/>
      <c r="M152" s="649"/>
      <c r="N152" s="649"/>
      <c r="O152" s="649"/>
      <c r="P152" s="649"/>
      <c r="Q152" s="649"/>
      <c r="R152" s="649"/>
      <c r="S152" s="649"/>
      <c r="T152" s="650"/>
      <c r="U152" s="633">
        <v>1</v>
      </c>
      <c r="V152" s="634"/>
      <c r="W152" s="634"/>
      <c r="X152" s="634"/>
      <c r="Y152" s="635"/>
      <c r="Z152" s="633">
        <v>0.04</v>
      </c>
      <c r="AA152" s="634"/>
      <c r="AB152" s="634"/>
      <c r="AC152" s="634"/>
      <c r="AD152" s="635"/>
    </row>
    <row r="153" spans="1:39" s="317" customFormat="1" ht="18" customHeight="1">
      <c r="A153" s="633">
        <f>A152+1</f>
        <v>108</v>
      </c>
      <c r="B153" s="635"/>
      <c r="C153" s="631" t="s">
        <v>1320</v>
      </c>
      <c r="D153" s="631"/>
      <c r="E153" s="631"/>
      <c r="F153" s="631"/>
      <c r="G153" s="631"/>
      <c r="H153" s="631"/>
      <c r="I153" s="631"/>
      <c r="J153" s="631"/>
      <c r="K153" s="631"/>
      <c r="L153" s="631"/>
      <c r="M153" s="631"/>
      <c r="N153" s="631"/>
      <c r="O153" s="631"/>
      <c r="P153" s="631"/>
      <c r="Q153" s="631"/>
      <c r="R153" s="631"/>
      <c r="S153" s="631">
        <v>1</v>
      </c>
      <c r="T153" s="631"/>
      <c r="U153" s="622">
        <v>7</v>
      </c>
      <c r="V153" s="622"/>
      <c r="W153" s="622"/>
      <c r="X153" s="622"/>
      <c r="Y153" s="622"/>
      <c r="Z153" s="633">
        <v>0.01</v>
      </c>
      <c r="AA153" s="634"/>
      <c r="AB153" s="634"/>
      <c r="AC153" s="634"/>
      <c r="AD153" s="635"/>
    </row>
    <row r="154" spans="1:39" s="132" customFormat="1" ht="18" customHeight="1">
      <c r="A154" s="69" t="s">
        <v>75</v>
      </c>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1"/>
      <c r="AM154" s="52"/>
    </row>
    <row r="155" spans="1:39" s="317" customFormat="1" ht="18" customHeight="1">
      <c r="A155" s="633">
        <v>109</v>
      </c>
      <c r="B155" s="635"/>
      <c r="C155" s="648" t="s">
        <v>1318</v>
      </c>
      <c r="D155" s="649"/>
      <c r="E155" s="649"/>
      <c r="F155" s="649"/>
      <c r="G155" s="649"/>
      <c r="H155" s="649"/>
      <c r="I155" s="649"/>
      <c r="J155" s="649"/>
      <c r="K155" s="649"/>
      <c r="L155" s="649"/>
      <c r="M155" s="649"/>
      <c r="N155" s="649"/>
      <c r="O155" s="649"/>
      <c r="P155" s="649"/>
      <c r="Q155" s="649"/>
      <c r="R155" s="649"/>
      <c r="S155" s="649"/>
      <c r="T155" s="650"/>
      <c r="U155" s="633">
        <v>3</v>
      </c>
      <c r="V155" s="634"/>
      <c r="W155" s="634"/>
      <c r="X155" s="634"/>
      <c r="Y155" s="635"/>
      <c r="Z155" s="633">
        <v>0.03</v>
      </c>
      <c r="AA155" s="634"/>
      <c r="AB155" s="634"/>
      <c r="AC155" s="634"/>
      <c r="AD155" s="635"/>
    </row>
    <row r="156" spans="1:39" s="317" customFormat="1" ht="18" customHeight="1">
      <c r="A156" s="633">
        <f>A155+1</f>
        <v>110</v>
      </c>
      <c r="B156" s="635"/>
      <c r="C156" s="648" t="s">
        <v>1319</v>
      </c>
      <c r="D156" s="649"/>
      <c r="E156" s="649"/>
      <c r="F156" s="649"/>
      <c r="G156" s="649"/>
      <c r="H156" s="649"/>
      <c r="I156" s="649"/>
      <c r="J156" s="649"/>
      <c r="K156" s="649"/>
      <c r="L156" s="649"/>
      <c r="M156" s="649"/>
      <c r="N156" s="649"/>
      <c r="O156" s="649"/>
      <c r="P156" s="649"/>
      <c r="Q156" s="649"/>
      <c r="R156" s="649"/>
      <c r="S156" s="649"/>
      <c r="T156" s="650"/>
      <c r="U156" s="633">
        <v>2</v>
      </c>
      <c r="V156" s="634"/>
      <c r="W156" s="634"/>
      <c r="X156" s="634"/>
      <c r="Y156" s="635"/>
      <c r="Z156" s="633">
        <v>0.04</v>
      </c>
      <c r="AA156" s="634"/>
      <c r="AB156" s="634"/>
      <c r="AC156" s="634"/>
      <c r="AD156" s="635"/>
    </row>
    <row r="157" spans="1:39" s="317" customFormat="1" ht="18" customHeight="1">
      <c r="A157" s="633">
        <f>A156+1</f>
        <v>111</v>
      </c>
      <c r="B157" s="635"/>
      <c r="C157" s="631" t="s">
        <v>1320</v>
      </c>
      <c r="D157" s="631"/>
      <c r="E157" s="631"/>
      <c r="F157" s="631"/>
      <c r="G157" s="631"/>
      <c r="H157" s="631"/>
      <c r="I157" s="631"/>
      <c r="J157" s="631"/>
      <c r="K157" s="631"/>
      <c r="L157" s="631"/>
      <c r="M157" s="631"/>
      <c r="N157" s="631"/>
      <c r="O157" s="631"/>
      <c r="P157" s="631"/>
      <c r="Q157" s="631"/>
      <c r="R157" s="631"/>
      <c r="S157" s="631">
        <v>1</v>
      </c>
      <c r="T157" s="631"/>
      <c r="U157" s="622">
        <v>14</v>
      </c>
      <c r="V157" s="622"/>
      <c r="W157" s="622"/>
      <c r="X157" s="622"/>
      <c r="Y157" s="622"/>
      <c r="Z157" s="633">
        <v>0.01</v>
      </c>
      <c r="AA157" s="634"/>
      <c r="AB157" s="634"/>
      <c r="AC157" s="634"/>
      <c r="AD157" s="635"/>
    </row>
    <row r="158" spans="1:39" s="132" customFormat="1" ht="18" customHeight="1">
      <c r="A158" s="69" t="s">
        <v>76</v>
      </c>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1"/>
      <c r="AM158" s="52"/>
    </row>
    <row r="159" spans="1:39" s="317" customFormat="1" ht="18" customHeight="1">
      <c r="A159" s="633">
        <v>112</v>
      </c>
      <c r="B159" s="635"/>
      <c r="C159" s="648" t="s">
        <v>1318</v>
      </c>
      <c r="D159" s="649"/>
      <c r="E159" s="649"/>
      <c r="F159" s="649"/>
      <c r="G159" s="649"/>
      <c r="H159" s="649"/>
      <c r="I159" s="649"/>
      <c r="J159" s="649"/>
      <c r="K159" s="649"/>
      <c r="L159" s="649"/>
      <c r="M159" s="649"/>
      <c r="N159" s="649"/>
      <c r="O159" s="649"/>
      <c r="P159" s="649"/>
      <c r="Q159" s="649"/>
      <c r="R159" s="649"/>
      <c r="S159" s="649"/>
      <c r="T159" s="650"/>
      <c r="U159" s="633">
        <v>2</v>
      </c>
      <c r="V159" s="634"/>
      <c r="W159" s="634"/>
      <c r="X159" s="634"/>
      <c r="Y159" s="635"/>
      <c r="Z159" s="633">
        <v>0.04</v>
      </c>
      <c r="AA159" s="634"/>
      <c r="AB159" s="634"/>
      <c r="AC159" s="634"/>
      <c r="AD159" s="635"/>
    </row>
    <row r="160" spans="1:39" s="317" customFormat="1" ht="18" customHeight="1">
      <c r="A160" s="633">
        <f>A159+1</f>
        <v>113</v>
      </c>
      <c r="B160" s="635"/>
      <c r="C160" s="648" t="s">
        <v>74</v>
      </c>
      <c r="D160" s="649"/>
      <c r="E160" s="649"/>
      <c r="F160" s="649"/>
      <c r="G160" s="649"/>
      <c r="H160" s="649"/>
      <c r="I160" s="649"/>
      <c r="J160" s="649"/>
      <c r="K160" s="649"/>
      <c r="L160" s="649"/>
      <c r="M160" s="649"/>
      <c r="N160" s="649"/>
      <c r="O160" s="649"/>
      <c r="P160" s="649"/>
      <c r="Q160" s="649"/>
      <c r="R160" s="649"/>
      <c r="S160" s="649"/>
      <c r="T160" s="650"/>
      <c r="U160" s="633">
        <v>1</v>
      </c>
      <c r="V160" s="634"/>
      <c r="W160" s="634"/>
      <c r="X160" s="634"/>
      <c r="Y160" s="635"/>
      <c r="Z160" s="633">
        <v>0.04</v>
      </c>
      <c r="AA160" s="634"/>
      <c r="AB160" s="634"/>
      <c r="AC160" s="634"/>
      <c r="AD160" s="635"/>
    </row>
    <row r="161" spans="1:39" s="317" customFormat="1" ht="18" customHeight="1">
      <c r="A161" s="633">
        <f>A160+1</f>
        <v>114</v>
      </c>
      <c r="B161" s="635"/>
      <c r="C161" s="631" t="s">
        <v>1320</v>
      </c>
      <c r="D161" s="631"/>
      <c r="E161" s="631"/>
      <c r="F161" s="631"/>
      <c r="G161" s="631"/>
      <c r="H161" s="631"/>
      <c r="I161" s="631"/>
      <c r="J161" s="631"/>
      <c r="K161" s="631"/>
      <c r="L161" s="631"/>
      <c r="M161" s="631"/>
      <c r="N161" s="631"/>
      <c r="O161" s="631"/>
      <c r="P161" s="631"/>
      <c r="Q161" s="631"/>
      <c r="R161" s="631"/>
      <c r="S161" s="631">
        <v>1</v>
      </c>
      <c r="T161" s="631"/>
      <c r="U161" s="622">
        <v>30</v>
      </c>
      <c r="V161" s="622"/>
      <c r="W161" s="622"/>
      <c r="X161" s="622"/>
      <c r="Y161" s="622"/>
      <c r="Z161" s="633">
        <v>0.01</v>
      </c>
      <c r="AA161" s="634"/>
      <c r="AB161" s="634"/>
      <c r="AC161" s="634"/>
      <c r="AD161" s="635"/>
    </row>
    <row r="162" spans="1:39" s="132" customFormat="1" ht="18" customHeight="1">
      <c r="A162" s="69" t="s">
        <v>77</v>
      </c>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1"/>
      <c r="AM162" s="52"/>
    </row>
    <row r="163" spans="1:39" s="317" customFormat="1" ht="18" customHeight="1">
      <c r="A163" s="633">
        <v>115</v>
      </c>
      <c r="B163" s="635"/>
      <c r="C163" s="648" t="s">
        <v>1318</v>
      </c>
      <c r="D163" s="649"/>
      <c r="E163" s="649"/>
      <c r="F163" s="649"/>
      <c r="G163" s="649"/>
      <c r="H163" s="649"/>
      <c r="I163" s="649"/>
      <c r="J163" s="649"/>
      <c r="K163" s="649"/>
      <c r="L163" s="649"/>
      <c r="M163" s="649"/>
      <c r="N163" s="649"/>
      <c r="O163" s="649"/>
      <c r="P163" s="649"/>
      <c r="Q163" s="649"/>
      <c r="R163" s="649"/>
      <c r="S163" s="649"/>
      <c r="T163" s="650"/>
      <c r="U163" s="633">
        <v>3</v>
      </c>
      <c r="V163" s="634"/>
      <c r="W163" s="634"/>
      <c r="X163" s="634"/>
      <c r="Y163" s="635"/>
      <c r="Z163" s="633">
        <v>0.03</v>
      </c>
      <c r="AA163" s="634"/>
      <c r="AB163" s="634"/>
      <c r="AC163" s="634"/>
      <c r="AD163" s="635"/>
    </row>
    <row r="164" spans="1:39" s="317" customFormat="1" ht="18" customHeight="1">
      <c r="A164" s="633">
        <f t="shared" ref="A164:A171" si="5">A163+1</f>
        <v>116</v>
      </c>
      <c r="B164" s="635"/>
      <c r="C164" s="648" t="s">
        <v>1319</v>
      </c>
      <c r="D164" s="649"/>
      <c r="E164" s="649"/>
      <c r="F164" s="649"/>
      <c r="G164" s="649"/>
      <c r="H164" s="649"/>
      <c r="I164" s="649"/>
      <c r="J164" s="649"/>
      <c r="K164" s="649"/>
      <c r="L164" s="649"/>
      <c r="M164" s="649"/>
      <c r="N164" s="649"/>
      <c r="O164" s="649"/>
      <c r="P164" s="649"/>
      <c r="Q164" s="649"/>
      <c r="R164" s="649"/>
      <c r="S164" s="649"/>
      <c r="T164" s="650"/>
      <c r="U164" s="633">
        <v>2</v>
      </c>
      <c r="V164" s="634"/>
      <c r="W164" s="634"/>
      <c r="X164" s="634"/>
      <c r="Y164" s="635"/>
      <c r="Z164" s="633">
        <v>0.04</v>
      </c>
      <c r="AA164" s="634"/>
      <c r="AB164" s="634"/>
      <c r="AC164" s="634"/>
      <c r="AD164" s="635"/>
    </row>
    <row r="165" spans="1:39" s="317" customFormat="1" ht="18" customHeight="1">
      <c r="A165" s="633">
        <f t="shared" si="5"/>
        <v>117</v>
      </c>
      <c r="B165" s="635"/>
      <c r="C165" s="631" t="s">
        <v>1320</v>
      </c>
      <c r="D165" s="631"/>
      <c r="E165" s="631"/>
      <c r="F165" s="631"/>
      <c r="G165" s="631"/>
      <c r="H165" s="631"/>
      <c r="I165" s="631"/>
      <c r="J165" s="631"/>
      <c r="K165" s="631"/>
      <c r="L165" s="631"/>
      <c r="M165" s="631"/>
      <c r="N165" s="631"/>
      <c r="O165" s="631"/>
      <c r="P165" s="631"/>
      <c r="Q165" s="631"/>
      <c r="R165" s="631"/>
      <c r="S165" s="631">
        <v>1</v>
      </c>
      <c r="T165" s="631"/>
      <c r="U165" s="622">
        <v>12</v>
      </c>
      <c r="V165" s="622"/>
      <c r="W165" s="622"/>
      <c r="X165" s="622"/>
      <c r="Y165" s="622"/>
      <c r="Z165" s="633">
        <v>0.01</v>
      </c>
      <c r="AA165" s="634"/>
      <c r="AB165" s="634"/>
      <c r="AC165" s="634"/>
      <c r="AD165" s="635"/>
    </row>
    <row r="166" spans="1:39" s="132" customFormat="1" ht="18" customHeight="1">
      <c r="A166" s="633">
        <f t="shared" si="5"/>
        <v>118</v>
      </c>
      <c r="B166" s="635"/>
      <c r="C166" s="648" t="s">
        <v>78</v>
      </c>
      <c r="D166" s="649"/>
      <c r="E166" s="649"/>
      <c r="F166" s="649"/>
      <c r="G166" s="649"/>
      <c r="H166" s="649"/>
      <c r="I166" s="649"/>
      <c r="J166" s="649"/>
      <c r="K166" s="649"/>
      <c r="L166" s="649"/>
      <c r="M166" s="649"/>
      <c r="N166" s="649"/>
      <c r="O166" s="649"/>
      <c r="P166" s="649"/>
      <c r="Q166" s="649"/>
      <c r="R166" s="649"/>
      <c r="S166" s="649"/>
      <c r="T166" s="650"/>
      <c r="U166" s="633">
        <v>1</v>
      </c>
      <c r="V166" s="634"/>
      <c r="W166" s="634"/>
      <c r="X166" s="634"/>
      <c r="Y166" s="635"/>
      <c r="Z166" s="633">
        <v>0.01</v>
      </c>
      <c r="AA166" s="634"/>
      <c r="AB166" s="634"/>
      <c r="AC166" s="634"/>
      <c r="AD166" s="635"/>
    </row>
    <row r="167" spans="1:39" s="132" customFormat="1" ht="18" customHeight="1">
      <c r="A167" s="633">
        <f t="shared" si="5"/>
        <v>119</v>
      </c>
      <c r="B167" s="635"/>
      <c r="C167" s="648" t="s">
        <v>79</v>
      </c>
      <c r="D167" s="649"/>
      <c r="E167" s="649"/>
      <c r="F167" s="649"/>
      <c r="G167" s="649"/>
      <c r="H167" s="649"/>
      <c r="I167" s="649"/>
      <c r="J167" s="649"/>
      <c r="K167" s="649"/>
      <c r="L167" s="649"/>
      <c r="M167" s="649"/>
      <c r="N167" s="649"/>
      <c r="O167" s="649"/>
      <c r="P167" s="649"/>
      <c r="Q167" s="649"/>
      <c r="R167" s="649"/>
      <c r="S167" s="649"/>
      <c r="T167" s="650"/>
      <c r="U167" s="633">
        <v>1</v>
      </c>
      <c r="V167" s="634"/>
      <c r="W167" s="634"/>
      <c r="X167" s="634"/>
      <c r="Y167" s="635"/>
      <c r="Z167" s="633">
        <v>0.01</v>
      </c>
      <c r="AA167" s="634"/>
      <c r="AB167" s="634"/>
      <c r="AC167" s="634"/>
      <c r="AD167" s="635"/>
    </row>
    <row r="168" spans="1:39" s="132" customFormat="1" ht="18" customHeight="1">
      <c r="A168" s="633">
        <f t="shared" si="5"/>
        <v>120</v>
      </c>
      <c r="B168" s="635"/>
      <c r="C168" s="648" t="s">
        <v>80</v>
      </c>
      <c r="D168" s="649"/>
      <c r="E168" s="649"/>
      <c r="F168" s="649"/>
      <c r="G168" s="649"/>
      <c r="H168" s="649"/>
      <c r="I168" s="649"/>
      <c r="J168" s="649"/>
      <c r="K168" s="649"/>
      <c r="L168" s="649"/>
      <c r="M168" s="649"/>
      <c r="N168" s="649"/>
      <c r="O168" s="649"/>
      <c r="P168" s="649"/>
      <c r="Q168" s="649"/>
      <c r="R168" s="649"/>
      <c r="S168" s="649"/>
      <c r="T168" s="650"/>
      <c r="U168" s="633">
        <v>1</v>
      </c>
      <c r="V168" s="634"/>
      <c r="W168" s="634"/>
      <c r="X168" s="634"/>
      <c r="Y168" s="635"/>
      <c r="Z168" s="633">
        <v>0.01</v>
      </c>
      <c r="AA168" s="634"/>
      <c r="AB168" s="634"/>
      <c r="AC168" s="634"/>
      <c r="AD168" s="635"/>
    </row>
    <row r="169" spans="1:39" s="132" customFormat="1" ht="18" customHeight="1">
      <c r="A169" s="633">
        <f t="shared" si="5"/>
        <v>121</v>
      </c>
      <c r="B169" s="635"/>
      <c r="C169" s="648" t="s">
        <v>81</v>
      </c>
      <c r="D169" s="649"/>
      <c r="E169" s="649"/>
      <c r="F169" s="649"/>
      <c r="G169" s="649"/>
      <c r="H169" s="649"/>
      <c r="I169" s="649"/>
      <c r="J169" s="649"/>
      <c r="K169" s="649"/>
      <c r="L169" s="649"/>
      <c r="M169" s="649"/>
      <c r="N169" s="649"/>
      <c r="O169" s="649"/>
      <c r="P169" s="649"/>
      <c r="Q169" s="649"/>
      <c r="R169" s="649"/>
      <c r="S169" s="649"/>
      <c r="T169" s="650"/>
      <c r="U169" s="633">
        <v>1</v>
      </c>
      <c r="V169" s="634"/>
      <c r="W169" s="634"/>
      <c r="X169" s="634"/>
      <c r="Y169" s="635"/>
      <c r="Z169" s="633">
        <v>0.01</v>
      </c>
      <c r="AA169" s="634"/>
      <c r="AB169" s="634"/>
      <c r="AC169" s="634"/>
      <c r="AD169" s="635"/>
    </row>
    <row r="170" spans="1:39" s="132" customFormat="1" ht="18" customHeight="1">
      <c r="A170" s="633">
        <f t="shared" si="5"/>
        <v>122</v>
      </c>
      <c r="B170" s="635"/>
      <c r="C170" s="648" t="s">
        <v>82</v>
      </c>
      <c r="D170" s="649"/>
      <c r="E170" s="649"/>
      <c r="F170" s="649"/>
      <c r="G170" s="649"/>
      <c r="H170" s="649"/>
      <c r="I170" s="649"/>
      <c r="J170" s="649"/>
      <c r="K170" s="649"/>
      <c r="L170" s="649"/>
      <c r="M170" s="649"/>
      <c r="N170" s="649"/>
      <c r="O170" s="649"/>
      <c r="P170" s="649"/>
      <c r="Q170" s="649"/>
      <c r="R170" s="649"/>
      <c r="S170" s="649"/>
      <c r="T170" s="650"/>
      <c r="U170" s="633">
        <v>1</v>
      </c>
      <c r="V170" s="634"/>
      <c r="W170" s="634"/>
      <c r="X170" s="634"/>
      <c r="Y170" s="635"/>
      <c r="Z170" s="633">
        <v>0.01</v>
      </c>
      <c r="AA170" s="634"/>
      <c r="AB170" s="634"/>
      <c r="AC170" s="634"/>
      <c r="AD170" s="635"/>
    </row>
    <row r="171" spans="1:39" s="132" customFormat="1" ht="18" customHeight="1">
      <c r="A171" s="633">
        <f t="shared" si="5"/>
        <v>123</v>
      </c>
      <c r="B171" s="635"/>
      <c r="C171" s="648" t="s">
        <v>83</v>
      </c>
      <c r="D171" s="649"/>
      <c r="E171" s="649"/>
      <c r="F171" s="649"/>
      <c r="G171" s="649"/>
      <c r="H171" s="649"/>
      <c r="I171" s="649"/>
      <c r="J171" s="649"/>
      <c r="K171" s="649"/>
      <c r="L171" s="649"/>
      <c r="M171" s="649"/>
      <c r="N171" s="649"/>
      <c r="O171" s="649"/>
      <c r="P171" s="649"/>
      <c r="Q171" s="649"/>
      <c r="R171" s="649"/>
      <c r="S171" s="649"/>
      <c r="T171" s="650"/>
      <c r="U171" s="633">
        <v>1</v>
      </c>
      <c r="V171" s="634"/>
      <c r="W171" s="634"/>
      <c r="X171" s="634"/>
      <c r="Y171" s="635"/>
      <c r="Z171" s="633">
        <v>0.01</v>
      </c>
      <c r="AA171" s="634"/>
      <c r="AB171" s="634"/>
      <c r="AC171" s="634"/>
      <c r="AD171" s="635"/>
    </row>
    <row r="172" spans="1:39" s="132" customFormat="1" ht="18" customHeight="1">
      <c r="A172" s="69" t="s">
        <v>106</v>
      </c>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1"/>
      <c r="AM172" s="52"/>
    </row>
    <row r="173" spans="1:39" s="317" customFormat="1" ht="18" customHeight="1">
      <c r="A173" s="633">
        <v>124</v>
      </c>
      <c r="B173" s="635"/>
      <c r="C173" s="648" t="s">
        <v>85</v>
      </c>
      <c r="D173" s="649"/>
      <c r="E173" s="649"/>
      <c r="F173" s="649"/>
      <c r="G173" s="649"/>
      <c r="H173" s="649"/>
      <c r="I173" s="649"/>
      <c r="J173" s="649"/>
      <c r="K173" s="649"/>
      <c r="L173" s="649"/>
      <c r="M173" s="649"/>
      <c r="N173" s="649"/>
      <c r="O173" s="649"/>
      <c r="P173" s="649"/>
      <c r="Q173" s="649"/>
      <c r="R173" s="649"/>
      <c r="S173" s="649"/>
      <c r="T173" s="650"/>
      <c r="U173" s="633">
        <v>1</v>
      </c>
      <c r="V173" s="634"/>
      <c r="W173" s="634"/>
      <c r="X173" s="634"/>
      <c r="Y173" s="635"/>
      <c r="Z173" s="633">
        <v>0.04</v>
      </c>
      <c r="AA173" s="634"/>
      <c r="AB173" s="634"/>
      <c r="AC173" s="634"/>
      <c r="AD173" s="635"/>
    </row>
    <row r="174" spans="1:39" s="317" customFormat="1" ht="18" customHeight="1">
      <c r="A174" s="633">
        <f>A173+1</f>
        <v>125</v>
      </c>
      <c r="B174" s="635"/>
      <c r="C174" s="648" t="s">
        <v>86</v>
      </c>
      <c r="D174" s="649"/>
      <c r="E174" s="649"/>
      <c r="F174" s="649"/>
      <c r="G174" s="649"/>
      <c r="H174" s="649"/>
      <c r="I174" s="649"/>
      <c r="J174" s="649"/>
      <c r="K174" s="649"/>
      <c r="L174" s="649"/>
      <c r="M174" s="649"/>
      <c r="N174" s="649"/>
      <c r="O174" s="649"/>
      <c r="P174" s="649"/>
      <c r="Q174" s="649"/>
      <c r="R174" s="649"/>
      <c r="S174" s="649"/>
      <c r="T174" s="650"/>
      <c r="U174" s="633">
        <v>1</v>
      </c>
      <c r="V174" s="634"/>
      <c r="W174" s="634"/>
      <c r="X174" s="634"/>
      <c r="Y174" s="635"/>
      <c r="Z174" s="633">
        <v>0.04</v>
      </c>
      <c r="AA174" s="634"/>
      <c r="AB174" s="634"/>
      <c r="AC174" s="634"/>
      <c r="AD174" s="635"/>
    </row>
    <row r="175" spans="1:39" s="317" customFormat="1" ht="18" customHeight="1">
      <c r="A175" s="633">
        <f>A174+1</f>
        <v>126</v>
      </c>
      <c r="B175" s="635"/>
      <c r="C175" s="631" t="s">
        <v>87</v>
      </c>
      <c r="D175" s="631"/>
      <c r="E175" s="631"/>
      <c r="F175" s="631"/>
      <c r="G175" s="631"/>
      <c r="H175" s="631"/>
      <c r="I175" s="631"/>
      <c r="J175" s="631"/>
      <c r="K175" s="631"/>
      <c r="L175" s="631"/>
      <c r="M175" s="631"/>
      <c r="N175" s="631"/>
      <c r="O175" s="631"/>
      <c r="P175" s="631"/>
      <c r="Q175" s="631"/>
      <c r="R175" s="631"/>
      <c r="S175" s="631">
        <v>1</v>
      </c>
      <c r="T175" s="631"/>
      <c r="U175" s="622">
        <v>1</v>
      </c>
      <c r="V175" s="622"/>
      <c r="W175" s="622"/>
      <c r="X175" s="622"/>
      <c r="Y175" s="622"/>
      <c r="Z175" s="633">
        <v>0.01</v>
      </c>
      <c r="AA175" s="634"/>
      <c r="AB175" s="634"/>
      <c r="AC175" s="634"/>
      <c r="AD175" s="635"/>
    </row>
    <row r="176" spans="1:39" s="132" customFormat="1" ht="18" customHeight="1">
      <c r="A176" s="69" t="s">
        <v>107</v>
      </c>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1"/>
      <c r="AM176" s="52"/>
    </row>
    <row r="177" spans="1:39" s="317" customFormat="1" ht="18" customHeight="1">
      <c r="A177" s="633">
        <v>127</v>
      </c>
      <c r="B177" s="635"/>
      <c r="C177" s="648" t="s">
        <v>85</v>
      </c>
      <c r="D177" s="649"/>
      <c r="E177" s="649"/>
      <c r="F177" s="649"/>
      <c r="G177" s="649"/>
      <c r="H177" s="649"/>
      <c r="I177" s="649"/>
      <c r="J177" s="649"/>
      <c r="K177" s="649"/>
      <c r="L177" s="649"/>
      <c r="M177" s="649"/>
      <c r="N177" s="649"/>
      <c r="O177" s="649"/>
      <c r="P177" s="649"/>
      <c r="Q177" s="649"/>
      <c r="R177" s="649"/>
      <c r="S177" s="649"/>
      <c r="T177" s="650"/>
      <c r="U177" s="633">
        <v>1</v>
      </c>
      <c r="V177" s="634"/>
      <c r="W177" s="634"/>
      <c r="X177" s="634"/>
      <c r="Y177" s="635"/>
      <c r="Z177" s="633">
        <v>0.04</v>
      </c>
      <c r="AA177" s="634"/>
      <c r="AB177" s="634"/>
      <c r="AC177" s="634"/>
      <c r="AD177" s="635"/>
    </row>
    <row r="178" spans="1:39" s="317" customFormat="1" ht="18" customHeight="1">
      <c r="A178" s="633">
        <f>A177+1</f>
        <v>128</v>
      </c>
      <c r="B178" s="635"/>
      <c r="C178" s="648" t="s">
        <v>86</v>
      </c>
      <c r="D178" s="649"/>
      <c r="E178" s="649"/>
      <c r="F178" s="649"/>
      <c r="G178" s="649"/>
      <c r="H178" s="649"/>
      <c r="I178" s="649"/>
      <c r="J178" s="649"/>
      <c r="K178" s="649"/>
      <c r="L178" s="649"/>
      <c r="M178" s="649"/>
      <c r="N178" s="649"/>
      <c r="O178" s="649"/>
      <c r="P178" s="649"/>
      <c r="Q178" s="649"/>
      <c r="R178" s="649"/>
      <c r="S178" s="649"/>
      <c r="T178" s="650"/>
      <c r="U178" s="633">
        <v>1</v>
      </c>
      <c r="V178" s="634"/>
      <c r="W178" s="634"/>
      <c r="X178" s="634"/>
      <c r="Y178" s="635"/>
      <c r="Z178" s="633">
        <v>0.04</v>
      </c>
      <c r="AA178" s="634"/>
      <c r="AB178" s="634"/>
      <c r="AC178" s="634"/>
      <c r="AD178" s="635"/>
    </row>
    <row r="179" spans="1:39" s="317" customFormat="1" ht="18" customHeight="1">
      <c r="A179" s="633">
        <f>A178+1</f>
        <v>129</v>
      </c>
      <c r="B179" s="635"/>
      <c r="C179" s="631" t="s">
        <v>87</v>
      </c>
      <c r="D179" s="631"/>
      <c r="E179" s="631"/>
      <c r="F179" s="631"/>
      <c r="G179" s="631"/>
      <c r="H179" s="631"/>
      <c r="I179" s="631"/>
      <c r="J179" s="631"/>
      <c r="K179" s="631"/>
      <c r="L179" s="631"/>
      <c r="M179" s="631"/>
      <c r="N179" s="631"/>
      <c r="O179" s="631"/>
      <c r="P179" s="631"/>
      <c r="Q179" s="631"/>
      <c r="R179" s="631"/>
      <c r="S179" s="631">
        <v>1</v>
      </c>
      <c r="T179" s="631"/>
      <c r="U179" s="622">
        <v>1</v>
      </c>
      <c r="V179" s="622"/>
      <c r="W179" s="622"/>
      <c r="X179" s="622"/>
      <c r="Y179" s="622"/>
      <c r="Z179" s="633">
        <v>0.01</v>
      </c>
      <c r="AA179" s="634"/>
      <c r="AB179" s="634"/>
      <c r="AC179" s="634"/>
      <c r="AD179" s="635"/>
    </row>
    <row r="180" spans="1:39" s="132" customFormat="1" ht="18" customHeight="1">
      <c r="A180" s="69" t="s">
        <v>108</v>
      </c>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1"/>
      <c r="AM180" s="52"/>
    </row>
    <row r="181" spans="1:39" s="317" customFormat="1" ht="18" customHeight="1">
      <c r="A181" s="633">
        <v>130</v>
      </c>
      <c r="B181" s="635"/>
      <c r="C181" s="648" t="s">
        <v>85</v>
      </c>
      <c r="D181" s="649"/>
      <c r="E181" s="649"/>
      <c r="F181" s="649"/>
      <c r="G181" s="649"/>
      <c r="H181" s="649"/>
      <c r="I181" s="649"/>
      <c r="J181" s="649"/>
      <c r="K181" s="649"/>
      <c r="L181" s="649"/>
      <c r="M181" s="649"/>
      <c r="N181" s="649"/>
      <c r="O181" s="649"/>
      <c r="P181" s="649"/>
      <c r="Q181" s="649"/>
      <c r="R181" s="649"/>
      <c r="S181" s="649"/>
      <c r="T181" s="650"/>
      <c r="U181" s="633">
        <v>1</v>
      </c>
      <c r="V181" s="634"/>
      <c r="W181" s="634"/>
      <c r="X181" s="634"/>
      <c r="Y181" s="635"/>
      <c r="Z181" s="633">
        <v>0.04</v>
      </c>
      <c r="AA181" s="634"/>
      <c r="AB181" s="634"/>
      <c r="AC181" s="634"/>
      <c r="AD181" s="635"/>
    </row>
    <row r="182" spans="1:39" s="317" customFormat="1" ht="18" customHeight="1">
      <c r="A182" s="633">
        <f>A181+1</f>
        <v>131</v>
      </c>
      <c r="B182" s="635"/>
      <c r="C182" s="648" t="s">
        <v>86</v>
      </c>
      <c r="D182" s="649"/>
      <c r="E182" s="649"/>
      <c r="F182" s="649"/>
      <c r="G182" s="649"/>
      <c r="H182" s="649"/>
      <c r="I182" s="649"/>
      <c r="J182" s="649"/>
      <c r="K182" s="649"/>
      <c r="L182" s="649"/>
      <c r="M182" s="649"/>
      <c r="N182" s="649"/>
      <c r="O182" s="649"/>
      <c r="P182" s="649"/>
      <c r="Q182" s="649"/>
      <c r="R182" s="649"/>
      <c r="S182" s="649"/>
      <c r="T182" s="650"/>
      <c r="U182" s="633">
        <v>1</v>
      </c>
      <c r="V182" s="634"/>
      <c r="W182" s="634"/>
      <c r="X182" s="634"/>
      <c r="Y182" s="635"/>
      <c r="Z182" s="633">
        <v>0.04</v>
      </c>
      <c r="AA182" s="634"/>
      <c r="AB182" s="634"/>
      <c r="AC182" s="634"/>
      <c r="AD182" s="635"/>
    </row>
    <row r="183" spans="1:39" s="317" customFormat="1" ht="18" customHeight="1">
      <c r="A183" s="633">
        <f>A182+1</f>
        <v>132</v>
      </c>
      <c r="B183" s="635"/>
      <c r="C183" s="631" t="s">
        <v>87</v>
      </c>
      <c r="D183" s="631"/>
      <c r="E183" s="631"/>
      <c r="F183" s="631"/>
      <c r="G183" s="631"/>
      <c r="H183" s="631"/>
      <c r="I183" s="631"/>
      <c r="J183" s="631"/>
      <c r="K183" s="631"/>
      <c r="L183" s="631"/>
      <c r="M183" s="631"/>
      <c r="N183" s="631"/>
      <c r="O183" s="631"/>
      <c r="P183" s="631"/>
      <c r="Q183" s="631"/>
      <c r="R183" s="631"/>
      <c r="S183" s="631">
        <v>1</v>
      </c>
      <c r="T183" s="631"/>
      <c r="U183" s="622">
        <v>1</v>
      </c>
      <c r="V183" s="622"/>
      <c r="W183" s="622"/>
      <c r="X183" s="622"/>
      <c r="Y183" s="622"/>
      <c r="Z183" s="633">
        <v>0.01</v>
      </c>
      <c r="AA183" s="634"/>
      <c r="AB183" s="634"/>
      <c r="AC183" s="634"/>
      <c r="AD183" s="635"/>
    </row>
    <row r="184" spans="1:39" s="132" customFormat="1" ht="18" customHeight="1">
      <c r="A184" s="69" t="s">
        <v>90</v>
      </c>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1"/>
      <c r="AM184" s="52"/>
    </row>
    <row r="185" spans="1:39" s="317" customFormat="1" ht="18" customHeight="1">
      <c r="A185" s="633">
        <v>133</v>
      </c>
      <c r="B185" s="635"/>
      <c r="C185" s="648" t="s">
        <v>85</v>
      </c>
      <c r="D185" s="649"/>
      <c r="E185" s="649"/>
      <c r="F185" s="649"/>
      <c r="G185" s="649"/>
      <c r="H185" s="649"/>
      <c r="I185" s="649"/>
      <c r="J185" s="649"/>
      <c r="K185" s="649"/>
      <c r="L185" s="649"/>
      <c r="M185" s="649"/>
      <c r="N185" s="649"/>
      <c r="O185" s="649"/>
      <c r="P185" s="649"/>
      <c r="Q185" s="649"/>
      <c r="R185" s="649"/>
      <c r="S185" s="649"/>
      <c r="T185" s="650"/>
      <c r="U185" s="633">
        <v>1</v>
      </c>
      <c r="V185" s="634"/>
      <c r="W185" s="634"/>
      <c r="X185" s="634"/>
      <c r="Y185" s="635"/>
      <c r="Z185" s="633">
        <v>0.04</v>
      </c>
      <c r="AA185" s="634"/>
      <c r="AB185" s="634"/>
      <c r="AC185" s="634"/>
      <c r="AD185" s="635"/>
    </row>
    <row r="186" spans="1:39" s="317" customFormat="1" ht="18" customHeight="1">
      <c r="A186" s="633">
        <f>A185+1</f>
        <v>134</v>
      </c>
      <c r="B186" s="635"/>
      <c r="C186" s="648" t="s">
        <v>86</v>
      </c>
      <c r="D186" s="649"/>
      <c r="E186" s="649"/>
      <c r="F186" s="649"/>
      <c r="G186" s="649"/>
      <c r="H186" s="649"/>
      <c r="I186" s="649"/>
      <c r="J186" s="649"/>
      <c r="K186" s="649"/>
      <c r="L186" s="649"/>
      <c r="M186" s="649"/>
      <c r="N186" s="649"/>
      <c r="O186" s="649"/>
      <c r="P186" s="649"/>
      <c r="Q186" s="649"/>
      <c r="R186" s="649"/>
      <c r="S186" s="649"/>
      <c r="T186" s="650"/>
      <c r="U186" s="633">
        <v>1</v>
      </c>
      <c r="V186" s="634"/>
      <c r="W186" s="634"/>
      <c r="X186" s="634"/>
      <c r="Y186" s="635"/>
      <c r="Z186" s="633">
        <v>0.04</v>
      </c>
      <c r="AA186" s="634"/>
      <c r="AB186" s="634"/>
      <c r="AC186" s="634"/>
      <c r="AD186" s="635"/>
    </row>
    <row r="187" spans="1:39" s="317" customFormat="1" ht="18" customHeight="1">
      <c r="A187" s="633">
        <f>A186+1</f>
        <v>135</v>
      </c>
      <c r="B187" s="635"/>
      <c r="C187" s="631" t="s">
        <v>87</v>
      </c>
      <c r="D187" s="631"/>
      <c r="E187" s="631"/>
      <c r="F187" s="631"/>
      <c r="G187" s="631"/>
      <c r="H187" s="631"/>
      <c r="I187" s="631"/>
      <c r="J187" s="631"/>
      <c r="K187" s="631"/>
      <c r="L187" s="631"/>
      <c r="M187" s="631"/>
      <c r="N187" s="631"/>
      <c r="O187" s="631"/>
      <c r="P187" s="631"/>
      <c r="Q187" s="631"/>
      <c r="R187" s="631"/>
      <c r="S187" s="631">
        <v>1</v>
      </c>
      <c r="T187" s="631"/>
      <c r="U187" s="622">
        <v>1</v>
      </c>
      <c r="V187" s="622"/>
      <c r="W187" s="622"/>
      <c r="X187" s="622"/>
      <c r="Y187" s="622"/>
      <c r="Z187" s="633">
        <v>0.01</v>
      </c>
      <c r="AA187" s="634"/>
      <c r="AB187" s="634"/>
      <c r="AC187" s="634"/>
      <c r="AD187" s="635"/>
    </row>
    <row r="188" spans="1:39" s="132" customFormat="1" ht="18" customHeight="1">
      <c r="A188" s="69" t="s">
        <v>91</v>
      </c>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1"/>
      <c r="AM188" s="52"/>
    </row>
    <row r="189" spans="1:39" s="317" customFormat="1" ht="18" customHeight="1">
      <c r="A189" s="633">
        <v>136</v>
      </c>
      <c r="B189" s="635"/>
      <c r="C189" s="648" t="s">
        <v>85</v>
      </c>
      <c r="D189" s="649"/>
      <c r="E189" s="649"/>
      <c r="F189" s="649"/>
      <c r="G189" s="649"/>
      <c r="H189" s="649"/>
      <c r="I189" s="649"/>
      <c r="J189" s="649"/>
      <c r="K189" s="649"/>
      <c r="L189" s="649"/>
      <c r="M189" s="649"/>
      <c r="N189" s="649"/>
      <c r="O189" s="649"/>
      <c r="P189" s="649"/>
      <c r="Q189" s="649"/>
      <c r="R189" s="649"/>
      <c r="S189" s="649"/>
      <c r="T189" s="650"/>
      <c r="U189" s="633">
        <v>1</v>
      </c>
      <c r="V189" s="634"/>
      <c r="W189" s="634"/>
      <c r="X189" s="634"/>
      <c r="Y189" s="635"/>
      <c r="Z189" s="633">
        <v>0.04</v>
      </c>
      <c r="AA189" s="634"/>
      <c r="AB189" s="634"/>
      <c r="AC189" s="634"/>
      <c r="AD189" s="635"/>
    </row>
    <row r="190" spans="1:39" s="317" customFormat="1" ht="18" customHeight="1">
      <c r="A190" s="633">
        <f>A189+1</f>
        <v>137</v>
      </c>
      <c r="B190" s="635"/>
      <c r="C190" s="648" t="s">
        <v>86</v>
      </c>
      <c r="D190" s="649"/>
      <c r="E190" s="649"/>
      <c r="F190" s="649"/>
      <c r="G190" s="649"/>
      <c r="H190" s="649"/>
      <c r="I190" s="649"/>
      <c r="J190" s="649"/>
      <c r="K190" s="649"/>
      <c r="L190" s="649"/>
      <c r="M190" s="649"/>
      <c r="N190" s="649"/>
      <c r="O190" s="649"/>
      <c r="P190" s="649"/>
      <c r="Q190" s="649"/>
      <c r="R190" s="649"/>
      <c r="S190" s="649"/>
      <c r="T190" s="650"/>
      <c r="U190" s="633">
        <v>1</v>
      </c>
      <c r="V190" s="634"/>
      <c r="W190" s="634"/>
      <c r="X190" s="634"/>
      <c r="Y190" s="635"/>
      <c r="Z190" s="633">
        <v>0.04</v>
      </c>
      <c r="AA190" s="634"/>
      <c r="AB190" s="634"/>
      <c r="AC190" s="634"/>
      <c r="AD190" s="635"/>
    </row>
    <row r="191" spans="1:39" s="317" customFormat="1" ht="18" customHeight="1">
      <c r="A191" s="633">
        <f>A190+1</f>
        <v>138</v>
      </c>
      <c r="B191" s="635"/>
      <c r="C191" s="631" t="s">
        <v>87</v>
      </c>
      <c r="D191" s="631"/>
      <c r="E191" s="631"/>
      <c r="F191" s="631"/>
      <c r="G191" s="631"/>
      <c r="H191" s="631"/>
      <c r="I191" s="631"/>
      <c r="J191" s="631"/>
      <c r="K191" s="631"/>
      <c r="L191" s="631"/>
      <c r="M191" s="631"/>
      <c r="N191" s="631"/>
      <c r="O191" s="631"/>
      <c r="P191" s="631"/>
      <c r="Q191" s="631"/>
      <c r="R191" s="631"/>
      <c r="S191" s="631">
        <v>1</v>
      </c>
      <c r="T191" s="631"/>
      <c r="U191" s="622">
        <v>1</v>
      </c>
      <c r="V191" s="622"/>
      <c r="W191" s="622"/>
      <c r="X191" s="622"/>
      <c r="Y191" s="622"/>
      <c r="Z191" s="633">
        <v>0.01</v>
      </c>
      <c r="AA191" s="634"/>
      <c r="AB191" s="634"/>
      <c r="AC191" s="634"/>
      <c r="AD191" s="635"/>
    </row>
    <row r="192" spans="1:39" s="132" customFormat="1" ht="18" customHeight="1">
      <c r="A192" s="69" t="s">
        <v>109</v>
      </c>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1"/>
      <c r="AM192" s="52"/>
    </row>
    <row r="193" spans="1:39" s="317" customFormat="1" ht="18" customHeight="1">
      <c r="A193" s="633">
        <v>139</v>
      </c>
      <c r="B193" s="635"/>
      <c r="C193" s="648" t="s">
        <v>85</v>
      </c>
      <c r="D193" s="649"/>
      <c r="E193" s="649"/>
      <c r="F193" s="649"/>
      <c r="G193" s="649"/>
      <c r="H193" s="649"/>
      <c r="I193" s="649"/>
      <c r="J193" s="649"/>
      <c r="K193" s="649"/>
      <c r="L193" s="649"/>
      <c r="M193" s="649"/>
      <c r="N193" s="649"/>
      <c r="O193" s="649"/>
      <c r="P193" s="649"/>
      <c r="Q193" s="649"/>
      <c r="R193" s="649"/>
      <c r="S193" s="649"/>
      <c r="T193" s="650"/>
      <c r="U193" s="633">
        <v>1</v>
      </c>
      <c r="V193" s="634"/>
      <c r="W193" s="634"/>
      <c r="X193" s="634"/>
      <c r="Y193" s="635"/>
      <c r="Z193" s="633">
        <v>0.04</v>
      </c>
      <c r="AA193" s="634"/>
      <c r="AB193" s="634"/>
      <c r="AC193" s="634"/>
      <c r="AD193" s="635"/>
    </row>
    <row r="194" spans="1:39" s="317" customFormat="1" ht="18" customHeight="1">
      <c r="A194" s="633">
        <f>A193+1</f>
        <v>140</v>
      </c>
      <c r="B194" s="635"/>
      <c r="C194" s="648" t="s">
        <v>86</v>
      </c>
      <c r="D194" s="649"/>
      <c r="E194" s="649"/>
      <c r="F194" s="649"/>
      <c r="G194" s="649"/>
      <c r="H194" s="649"/>
      <c r="I194" s="649"/>
      <c r="J194" s="649"/>
      <c r="K194" s="649"/>
      <c r="L194" s="649"/>
      <c r="M194" s="649"/>
      <c r="N194" s="649"/>
      <c r="O194" s="649"/>
      <c r="P194" s="649"/>
      <c r="Q194" s="649"/>
      <c r="R194" s="649"/>
      <c r="S194" s="649"/>
      <c r="T194" s="650"/>
      <c r="U194" s="633">
        <v>1</v>
      </c>
      <c r="V194" s="634"/>
      <c r="W194" s="634"/>
      <c r="X194" s="634"/>
      <c r="Y194" s="635"/>
      <c r="Z194" s="633">
        <v>0.04</v>
      </c>
      <c r="AA194" s="634"/>
      <c r="AB194" s="634"/>
      <c r="AC194" s="634"/>
      <c r="AD194" s="635"/>
    </row>
    <row r="195" spans="1:39" s="317" customFormat="1" ht="18" customHeight="1">
      <c r="A195" s="633">
        <f>A194+1</f>
        <v>141</v>
      </c>
      <c r="B195" s="635"/>
      <c r="C195" s="631" t="s">
        <v>87</v>
      </c>
      <c r="D195" s="631"/>
      <c r="E195" s="631"/>
      <c r="F195" s="631"/>
      <c r="G195" s="631"/>
      <c r="H195" s="631"/>
      <c r="I195" s="631"/>
      <c r="J195" s="631"/>
      <c r="K195" s="631"/>
      <c r="L195" s="631"/>
      <c r="M195" s="631"/>
      <c r="N195" s="631"/>
      <c r="O195" s="631"/>
      <c r="P195" s="631"/>
      <c r="Q195" s="631"/>
      <c r="R195" s="631"/>
      <c r="S195" s="631">
        <v>1</v>
      </c>
      <c r="T195" s="631"/>
      <c r="U195" s="622">
        <v>1</v>
      </c>
      <c r="V195" s="622"/>
      <c r="W195" s="622"/>
      <c r="X195" s="622"/>
      <c r="Y195" s="622"/>
      <c r="Z195" s="633">
        <v>0.01</v>
      </c>
      <c r="AA195" s="634"/>
      <c r="AB195" s="634"/>
      <c r="AC195" s="634"/>
      <c r="AD195" s="635"/>
    </row>
    <row r="196" spans="1:39" s="132" customFormat="1" ht="18" customHeight="1">
      <c r="A196" s="69" t="s">
        <v>110</v>
      </c>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1"/>
      <c r="AM196" s="52"/>
    </row>
    <row r="197" spans="1:39" s="317" customFormat="1" ht="18" customHeight="1">
      <c r="A197" s="633">
        <v>142</v>
      </c>
      <c r="B197" s="635"/>
      <c r="C197" s="648" t="s">
        <v>85</v>
      </c>
      <c r="D197" s="649"/>
      <c r="E197" s="649"/>
      <c r="F197" s="649"/>
      <c r="G197" s="649"/>
      <c r="H197" s="649"/>
      <c r="I197" s="649"/>
      <c r="J197" s="649"/>
      <c r="K197" s="649"/>
      <c r="L197" s="649"/>
      <c r="M197" s="649"/>
      <c r="N197" s="649"/>
      <c r="O197" s="649"/>
      <c r="P197" s="649"/>
      <c r="Q197" s="649"/>
      <c r="R197" s="649"/>
      <c r="S197" s="649"/>
      <c r="T197" s="650"/>
      <c r="U197" s="633">
        <v>1</v>
      </c>
      <c r="V197" s="634"/>
      <c r="W197" s="634"/>
      <c r="X197" s="634"/>
      <c r="Y197" s="635"/>
      <c r="Z197" s="633">
        <v>0.04</v>
      </c>
      <c r="AA197" s="634"/>
      <c r="AB197" s="634"/>
      <c r="AC197" s="634"/>
      <c r="AD197" s="635"/>
    </row>
    <row r="198" spans="1:39" s="317" customFormat="1" ht="18" customHeight="1">
      <c r="A198" s="633">
        <f>A197+1</f>
        <v>143</v>
      </c>
      <c r="B198" s="635"/>
      <c r="C198" s="648" t="s">
        <v>86</v>
      </c>
      <c r="D198" s="649"/>
      <c r="E198" s="649"/>
      <c r="F198" s="649"/>
      <c r="G198" s="649"/>
      <c r="H198" s="649"/>
      <c r="I198" s="649"/>
      <c r="J198" s="649"/>
      <c r="K198" s="649"/>
      <c r="L198" s="649"/>
      <c r="M198" s="649"/>
      <c r="N198" s="649"/>
      <c r="O198" s="649"/>
      <c r="P198" s="649"/>
      <c r="Q198" s="649"/>
      <c r="R198" s="649"/>
      <c r="S198" s="649"/>
      <c r="T198" s="650"/>
      <c r="U198" s="633">
        <v>1</v>
      </c>
      <c r="V198" s="634"/>
      <c r="W198" s="634"/>
      <c r="X198" s="634"/>
      <c r="Y198" s="635"/>
      <c r="Z198" s="633">
        <v>0.04</v>
      </c>
      <c r="AA198" s="634"/>
      <c r="AB198" s="634"/>
      <c r="AC198" s="634"/>
      <c r="AD198" s="635"/>
    </row>
    <row r="199" spans="1:39" s="317" customFormat="1" ht="18" customHeight="1">
      <c r="A199" s="633">
        <f>A198+1</f>
        <v>144</v>
      </c>
      <c r="B199" s="635"/>
      <c r="C199" s="631" t="s">
        <v>87</v>
      </c>
      <c r="D199" s="631"/>
      <c r="E199" s="631"/>
      <c r="F199" s="631"/>
      <c r="G199" s="631"/>
      <c r="H199" s="631"/>
      <c r="I199" s="631"/>
      <c r="J199" s="631"/>
      <c r="K199" s="631"/>
      <c r="L199" s="631"/>
      <c r="M199" s="631"/>
      <c r="N199" s="631"/>
      <c r="O199" s="631"/>
      <c r="P199" s="631"/>
      <c r="Q199" s="631"/>
      <c r="R199" s="631"/>
      <c r="S199" s="631">
        <v>1</v>
      </c>
      <c r="T199" s="631"/>
      <c r="U199" s="622">
        <v>1</v>
      </c>
      <c r="V199" s="622"/>
      <c r="W199" s="622"/>
      <c r="X199" s="622"/>
      <c r="Y199" s="622"/>
      <c r="Z199" s="633">
        <v>0.01</v>
      </c>
      <c r="AA199" s="634"/>
      <c r="AB199" s="634"/>
      <c r="AC199" s="634"/>
      <c r="AD199" s="635"/>
    </row>
    <row r="200" spans="1:39" s="132" customFormat="1" ht="18" customHeight="1">
      <c r="A200" s="69" t="s">
        <v>111</v>
      </c>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1"/>
      <c r="AM200" s="52"/>
    </row>
    <row r="201" spans="1:39" s="317" customFormat="1" ht="18" customHeight="1">
      <c r="A201" s="633">
        <v>145</v>
      </c>
      <c r="B201" s="635"/>
      <c r="C201" s="648" t="s">
        <v>85</v>
      </c>
      <c r="D201" s="649"/>
      <c r="E201" s="649"/>
      <c r="F201" s="649"/>
      <c r="G201" s="649"/>
      <c r="H201" s="649"/>
      <c r="I201" s="649"/>
      <c r="J201" s="649"/>
      <c r="K201" s="649"/>
      <c r="L201" s="649"/>
      <c r="M201" s="649"/>
      <c r="N201" s="649"/>
      <c r="O201" s="649"/>
      <c r="P201" s="649"/>
      <c r="Q201" s="649"/>
      <c r="R201" s="649"/>
      <c r="S201" s="649"/>
      <c r="T201" s="650"/>
      <c r="U201" s="633">
        <v>1</v>
      </c>
      <c r="V201" s="634"/>
      <c r="W201" s="634"/>
      <c r="X201" s="634"/>
      <c r="Y201" s="635"/>
      <c r="Z201" s="633">
        <v>0.04</v>
      </c>
      <c r="AA201" s="634"/>
      <c r="AB201" s="634"/>
      <c r="AC201" s="634"/>
      <c r="AD201" s="635"/>
    </row>
    <row r="202" spans="1:39" s="317" customFormat="1" ht="18" customHeight="1">
      <c r="A202" s="633">
        <f>A201+1</f>
        <v>146</v>
      </c>
      <c r="B202" s="635"/>
      <c r="C202" s="648" t="s">
        <v>86</v>
      </c>
      <c r="D202" s="649"/>
      <c r="E202" s="649"/>
      <c r="F202" s="649"/>
      <c r="G202" s="649"/>
      <c r="H202" s="649"/>
      <c r="I202" s="649"/>
      <c r="J202" s="649"/>
      <c r="K202" s="649"/>
      <c r="L202" s="649"/>
      <c r="M202" s="649"/>
      <c r="N202" s="649"/>
      <c r="O202" s="649"/>
      <c r="P202" s="649"/>
      <c r="Q202" s="649"/>
      <c r="R202" s="649"/>
      <c r="S202" s="649"/>
      <c r="T202" s="650"/>
      <c r="U202" s="633">
        <v>1</v>
      </c>
      <c r="V202" s="634"/>
      <c r="W202" s="634"/>
      <c r="X202" s="634"/>
      <c r="Y202" s="635"/>
      <c r="Z202" s="633">
        <v>0.04</v>
      </c>
      <c r="AA202" s="634"/>
      <c r="AB202" s="634"/>
      <c r="AC202" s="634"/>
      <c r="AD202" s="635"/>
    </row>
    <row r="203" spans="1:39" s="317" customFormat="1" ht="18" customHeight="1">
      <c r="A203" s="633">
        <f>A202+1</f>
        <v>147</v>
      </c>
      <c r="B203" s="635"/>
      <c r="C203" s="631" t="s">
        <v>87</v>
      </c>
      <c r="D203" s="631"/>
      <c r="E203" s="631"/>
      <c r="F203" s="631"/>
      <c r="G203" s="631"/>
      <c r="H203" s="631"/>
      <c r="I203" s="631"/>
      <c r="J203" s="631"/>
      <c r="K203" s="631"/>
      <c r="L203" s="631"/>
      <c r="M203" s="631"/>
      <c r="N203" s="631"/>
      <c r="O203" s="631"/>
      <c r="P203" s="631"/>
      <c r="Q203" s="631"/>
      <c r="R203" s="631"/>
      <c r="S203" s="631">
        <v>1</v>
      </c>
      <c r="T203" s="631"/>
      <c r="U203" s="622">
        <v>1</v>
      </c>
      <c r="V203" s="622"/>
      <c r="W203" s="622"/>
      <c r="X203" s="622"/>
      <c r="Y203" s="622"/>
      <c r="Z203" s="633">
        <v>0.01</v>
      </c>
      <c r="AA203" s="634"/>
      <c r="AB203" s="634"/>
      <c r="AC203" s="634"/>
      <c r="AD203" s="635"/>
    </row>
    <row r="204" spans="1:39" s="132" customFormat="1" ht="18" customHeight="1">
      <c r="A204" s="69" t="s">
        <v>112</v>
      </c>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1"/>
      <c r="AM204" s="52"/>
    </row>
    <row r="205" spans="1:39" s="317" customFormat="1" ht="18" customHeight="1">
      <c r="A205" s="633">
        <v>148</v>
      </c>
      <c r="B205" s="635"/>
      <c r="C205" s="648" t="s">
        <v>85</v>
      </c>
      <c r="D205" s="649"/>
      <c r="E205" s="649"/>
      <c r="F205" s="649"/>
      <c r="G205" s="649"/>
      <c r="H205" s="649"/>
      <c r="I205" s="649"/>
      <c r="J205" s="649"/>
      <c r="K205" s="649"/>
      <c r="L205" s="649"/>
      <c r="M205" s="649"/>
      <c r="N205" s="649"/>
      <c r="O205" s="649"/>
      <c r="P205" s="649"/>
      <c r="Q205" s="649"/>
      <c r="R205" s="649"/>
      <c r="S205" s="649"/>
      <c r="T205" s="650"/>
      <c r="U205" s="633">
        <v>1</v>
      </c>
      <c r="V205" s="634"/>
      <c r="W205" s="634"/>
      <c r="X205" s="634"/>
      <c r="Y205" s="635"/>
      <c r="Z205" s="633">
        <v>0.04</v>
      </c>
      <c r="AA205" s="634"/>
      <c r="AB205" s="634"/>
      <c r="AC205" s="634"/>
      <c r="AD205" s="635"/>
    </row>
    <row r="206" spans="1:39" s="317" customFormat="1" ht="18" customHeight="1">
      <c r="A206" s="633">
        <f>A205+1</f>
        <v>149</v>
      </c>
      <c r="B206" s="635"/>
      <c r="C206" s="648" t="s">
        <v>86</v>
      </c>
      <c r="D206" s="649"/>
      <c r="E206" s="649"/>
      <c r="F206" s="649"/>
      <c r="G206" s="649"/>
      <c r="H206" s="649"/>
      <c r="I206" s="649"/>
      <c r="J206" s="649"/>
      <c r="K206" s="649"/>
      <c r="L206" s="649"/>
      <c r="M206" s="649"/>
      <c r="N206" s="649"/>
      <c r="O206" s="649"/>
      <c r="P206" s="649"/>
      <c r="Q206" s="649"/>
      <c r="R206" s="649"/>
      <c r="S206" s="649"/>
      <c r="T206" s="650"/>
      <c r="U206" s="633">
        <v>1</v>
      </c>
      <c r="V206" s="634"/>
      <c r="W206" s="634"/>
      <c r="X206" s="634"/>
      <c r="Y206" s="635"/>
      <c r="Z206" s="633">
        <v>0.04</v>
      </c>
      <c r="AA206" s="634"/>
      <c r="AB206" s="634"/>
      <c r="AC206" s="634"/>
      <c r="AD206" s="635"/>
    </row>
    <row r="207" spans="1:39" s="317" customFormat="1" ht="18" customHeight="1">
      <c r="A207" s="633">
        <f>A206+1</f>
        <v>150</v>
      </c>
      <c r="B207" s="635"/>
      <c r="C207" s="631" t="s">
        <v>87</v>
      </c>
      <c r="D207" s="631"/>
      <c r="E207" s="631"/>
      <c r="F207" s="631"/>
      <c r="G207" s="631"/>
      <c r="H207" s="631"/>
      <c r="I207" s="631"/>
      <c r="J207" s="631"/>
      <c r="K207" s="631"/>
      <c r="L207" s="631"/>
      <c r="M207" s="631"/>
      <c r="N207" s="631"/>
      <c r="O207" s="631"/>
      <c r="P207" s="631"/>
      <c r="Q207" s="631"/>
      <c r="R207" s="631"/>
      <c r="S207" s="631">
        <v>1</v>
      </c>
      <c r="T207" s="631"/>
      <c r="U207" s="622">
        <v>1</v>
      </c>
      <c r="V207" s="622"/>
      <c r="W207" s="622"/>
      <c r="X207" s="622"/>
      <c r="Y207" s="622"/>
      <c r="Z207" s="633">
        <v>0.01</v>
      </c>
      <c r="AA207" s="634"/>
      <c r="AB207" s="634"/>
      <c r="AC207" s="634"/>
      <c r="AD207" s="635"/>
    </row>
    <row r="208" spans="1:39" s="132" customFormat="1" ht="18" customHeight="1">
      <c r="A208" s="69" t="s">
        <v>113</v>
      </c>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1"/>
      <c r="AM208" s="52"/>
    </row>
    <row r="209" spans="1:39" s="317" customFormat="1" ht="18" customHeight="1">
      <c r="A209" s="633">
        <v>151</v>
      </c>
      <c r="B209" s="635"/>
      <c r="C209" s="648" t="s">
        <v>85</v>
      </c>
      <c r="D209" s="649"/>
      <c r="E209" s="649"/>
      <c r="F209" s="649"/>
      <c r="G209" s="649"/>
      <c r="H209" s="649"/>
      <c r="I209" s="649"/>
      <c r="J209" s="649"/>
      <c r="K209" s="649"/>
      <c r="L209" s="649"/>
      <c r="M209" s="649"/>
      <c r="N209" s="649"/>
      <c r="O209" s="649"/>
      <c r="P209" s="649"/>
      <c r="Q209" s="649"/>
      <c r="R209" s="649"/>
      <c r="S209" s="649"/>
      <c r="T209" s="650"/>
      <c r="U209" s="633">
        <v>1</v>
      </c>
      <c r="V209" s="634"/>
      <c r="W209" s="634"/>
      <c r="X209" s="634"/>
      <c r="Y209" s="635"/>
      <c r="Z209" s="633">
        <v>0.04</v>
      </c>
      <c r="AA209" s="634"/>
      <c r="AB209" s="634"/>
      <c r="AC209" s="634"/>
      <c r="AD209" s="635"/>
    </row>
    <row r="210" spans="1:39" s="317" customFormat="1" ht="18" customHeight="1">
      <c r="A210" s="633">
        <f>A209+1</f>
        <v>152</v>
      </c>
      <c r="B210" s="635"/>
      <c r="C210" s="648" t="s">
        <v>86</v>
      </c>
      <c r="D210" s="649"/>
      <c r="E210" s="649"/>
      <c r="F210" s="649"/>
      <c r="G210" s="649"/>
      <c r="H210" s="649"/>
      <c r="I210" s="649"/>
      <c r="J210" s="649"/>
      <c r="K210" s="649"/>
      <c r="L210" s="649"/>
      <c r="M210" s="649"/>
      <c r="N210" s="649"/>
      <c r="O210" s="649"/>
      <c r="P210" s="649"/>
      <c r="Q210" s="649"/>
      <c r="R210" s="649"/>
      <c r="S210" s="649"/>
      <c r="T210" s="650"/>
      <c r="U210" s="633">
        <v>1</v>
      </c>
      <c r="V210" s="634"/>
      <c r="W210" s="634"/>
      <c r="X210" s="634"/>
      <c r="Y210" s="635"/>
      <c r="Z210" s="633">
        <v>0.04</v>
      </c>
      <c r="AA210" s="634"/>
      <c r="AB210" s="634"/>
      <c r="AC210" s="634"/>
      <c r="AD210" s="635"/>
    </row>
    <row r="211" spans="1:39" s="317" customFormat="1" ht="18" customHeight="1">
      <c r="A211" s="633">
        <f>A210+1</f>
        <v>153</v>
      </c>
      <c r="B211" s="635"/>
      <c r="C211" s="631" t="s">
        <v>87</v>
      </c>
      <c r="D211" s="631"/>
      <c r="E211" s="631"/>
      <c r="F211" s="631"/>
      <c r="G211" s="631"/>
      <c r="H211" s="631"/>
      <c r="I211" s="631"/>
      <c r="J211" s="631"/>
      <c r="K211" s="631"/>
      <c r="L211" s="631"/>
      <c r="M211" s="631"/>
      <c r="N211" s="631"/>
      <c r="O211" s="631"/>
      <c r="P211" s="631"/>
      <c r="Q211" s="631"/>
      <c r="R211" s="631"/>
      <c r="S211" s="631">
        <v>1</v>
      </c>
      <c r="T211" s="631"/>
      <c r="U211" s="622">
        <v>1</v>
      </c>
      <c r="V211" s="622"/>
      <c r="W211" s="622"/>
      <c r="X211" s="622"/>
      <c r="Y211" s="622"/>
      <c r="Z211" s="633">
        <v>0.01</v>
      </c>
      <c r="AA211" s="634"/>
      <c r="AB211" s="634"/>
      <c r="AC211" s="634"/>
      <c r="AD211" s="635"/>
    </row>
    <row r="212" spans="1:39" s="132" customFormat="1" ht="18" customHeight="1">
      <c r="A212" s="69" t="s">
        <v>114</v>
      </c>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1"/>
      <c r="AM212" s="52"/>
    </row>
    <row r="213" spans="1:39" s="317" customFormat="1" ht="18" customHeight="1">
      <c r="A213" s="633">
        <v>154</v>
      </c>
      <c r="B213" s="635"/>
      <c r="C213" s="648" t="s">
        <v>85</v>
      </c>
      <c r="D213" s="649"/>
      <c r="E213" s="649"/>
      <c r="F213" s="649"/>
      <c r="G213" s="649"/>
      <c r="H213" s="649"/>
      <c r="I213" s="649"/>
      <c r="J213" s="649"/>
      <c r="K213" s="649"/>
      <c r="L213" s="649"/>
      <c r="M213" s="649"/>
      <c r="N213" s="649"/>
      <c r="O213" s="649"/>
      <c r="P213" s="649"/>
      <c r="Q213" s="649"/>
      <c r="R213" s="649"/>
      <c r="S213" s="649"/>
      <c r="T213" s="650"/>
      <c r="U213" s="633">
        <v>1</v>
      </c>
      <c r="V213" s="634"/>
      <c r="W213" s="634"/>
      <c r="X213" s="634"/>
      <c r="Y213" s="635"/>
      <c r="Z213" s="633">
        <v>0.04</v>
      </c>
      <c r="AA213" s="634"/>
      <c r="AB213" s="634"/>
      <c r="AC213" s="634"/>
      <c r="AD213" s="635"/>
    </row>
    <row r="214" spans="1:39" s="317" customFormat="1" ht="18" customHeight="1">
      <c r="A214" s="633">
        <f>A213+1</f>
        <v>155</v>
      </c>
      <c r="B214" s="635"/>
      <c r="C214" s="648" t="s">
        <v>86</v>
      </c>
      <c r="D214" s="649"/>
      <c r="E214" s="649"/>
      <c r="F214" s="649"/>
      <c r="G214" s="649"/>
      <c r="H214" s="649"/>
      <c r="I214" s="649"/>
      <c r="J214" s="649"/>
      <c r="K214" s="649"/>
      <c r="L214" s="649"/>
      <c r="M214" s="649"/>
      <c r="N214" s="649"/>
      <c r="O214" s="649"/>
      <c r="P214" s="649"/>
      <c r="Q214" s="649"/>
      <c r="R214" s="649"/>
      <c r="S214" s="649"/>
      <c r="T214" s="650"/>
      <c r="U214" s="633">
        <v>1</v>
      </c>
      <c r="V214" s="634"/>
      <c r="W214" s="634"/>
      <c r="X214" s="634"/>
      <c r="Y214" s="635"/>
      <c r="Z214" s="633">
        <v>0.04</v>
      </c>
      <c r="AA214" s="634"/>
      <c r="AB214" s="634"/>
      <c r="AC214" s="634"/>
      <c r="AD214" s="635"/>
    </row>
    <row r="215" spans="1:39" s="317" customFormat="1" ht="18" customHeight="1">
      <c r="A215" s="633">
        <f>A214+1</f>
        <v>156</v>
      </c>
      <c r="B215" s="635"/>
      <c r="C215" s="631" t="s">
        <v>87</v>
      </c>
      <c r="D215" s="631"/>
      <c r="E215" s="631"/>
      <c r="F215" s="631"/>
      <c r="G215" s="631"/>
      <c r="H215" s="631"/>
      <c r="I215" s="631"/>
      <c r="J215" s="631"/>
      <c r="K215" s="631"/>
      <c r="L215" s="631"/>
      <c r="M215" s="631"/>
      <c r="N215" s="631"/>
      <c r="O215" s="631"/>
      <c r="P215" s="631"/>
      <c r="Q215" s="631"/>
      <c r="R215" s="631"/>
      <c r="S215" s="631">
        <v>1</v>
      </c>
      <c r="T215" s="631"/>
      <c r="U215" s="622">
        <v>1</v>
      </c>
      <c r="V215" s="622"/>
      <c r="W215" s="622"/>
      <c r="X215" s="622"/>
      <c r="Y215" s="622"/>
      <c r="Z215" s="633">
        <v>0.01</v>
      </c>
      <c r="AA215" s="634"/>
      <c r="AB215" s="634"/>
      <c r="AC215" s="634"/>
      <c r="AD215" s="635"/>
    </row>
    <row r="216" spans="1:39" s="132" customFormat="1" ht="18" customHeight="1">
      <c r="A216" s="69" t="s">
        <v>115</v>
      </c>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1"/>
      <c r="AM216" s="52"/>
    </row>
    <row r="217" spans="1:39" s="317" customFormat="1" ht="18" customHeight="1">
      <c r="A217" s="633">
        <v>157</v>
      </c>
      <c r="B217" s="635"/>
      <c r="C217" s="648" t="s">
        <v>85</v>
      </c>
      <c r="D217" s="649"/>
      <c r="E217" s="649"/>
      <c r="F217" s="649"/>
      <c r="G217" s="649"/>
      <c r="H217" s="649"/>
      <c r="I217" s="649"/>
      <c r="J217" s="649"/>
      <c r="K217" s="649"/>
      <c r="L217" s="649"/>
      <c r="M217" s="649"/>
      <c r="N217" s="649"/>
      <c r="O217" s="649"/>
      <c r="P217" s="649"/>
      <c r="Q217" s="649"/>
      <c r="R217" s="649"/>
      <c r="S217" s="649"/>
      <c r="T217" s="650"/>
      <c r="U217" s="633">
        <v>1</v>
      </c>
      <c r="V217" s="634"/>
      <c r="W217" s="634"/>
      <c r="X217" s="634"/>
      <c r="Y217" s="635"/>
      <c r="Z217" s="633">
        <v>0.04</v>
      </c>
      <c r="AA217" s="634"/>
      <c r="AB217" s="634"/>
      <c r="AC217" s="634"/>
      <c r="AD217" s="635"/>
    </row>
    <row r="218" spans="1:39" s="317" customFormat="1" ht="18" customHeight="1">
      <c r="A218" s="633">
        <f>A217+1</f>
        <v>158</v>
      </c>
      <c r="B218" s="635"/>
      <c r="C218" s="648" t="s">
        <v>86</v>
      </c>
      <c r="D218" s="649"/>
      <c r="E218" s="649"/>
      <c r="F218" s="649"/>
      <c r="G218" s="649"/>
      <c r="H218" s="649"/>
      <c r="I218" s="649"/>
      <c r="J218" s="649"/>
      <c r="K218" s="649"/>
      <c r="L218" s="649"/>
      <c r="M218" s="649"/>
      <c r="N218" s="649"/>
      <c r="O218" s="649"/>
      <c r="P218" s="649"/>
      <c r="Q218" s="649"/>
      <c r="R218" s="649"/>
      <c r="S218" s="649"/>
      <c r="T218" s="650"/>
      <c r="U218" s="633">
        <v>1</v>
      </c>
      <c r="V218" s="634"/>
      <c r="W218" s="634"/>
      <c r="X218" s="634"/>
      <c r="Y218" s="635"/>
      <c r="Z218" s="633">
        <v>0.04</v>
      </c>
      <c r="AA218" s="634"/>
      <c r="AB218" s="634"/>
      <c r="AC218" s="634"/>
      <c r="AD218" s="635"/>
    </row>
    <row r="219" spans="1:39" s="317" customFormat="1" ht="18" customHeight="1">
      <c r="A219" s="633">
        <f>A218+1</f>
        <v>159</v>
      </c>
      <c r="B219" s="635"/>
      <c r="C219" s="631" t="s">
        <v>87</v>
      </c>
      <c r="D219" s="631"/>
      <c r="E219" s="631"/>
      <c r="F219" s="631"/>
      <c r="G219" s="631"/>
      <c r="H219" s="631"/>
      <c r="I219" s="631"/>
      <c r="J219" s="631"/>
      <c r="K219" s="631"/>
      <c r="L219" s="631"/>
      <c r="M219" s="631"/>
      <c r="N219" s="631"/>
      <c r="O219" s="631"/>
      <c r="P219" s="631"/>
      <c r="Q219" s="631"/>
      <c r="R219" s="631"/>
      <c r="S219" s="631">
        <v>1</v>
      </c>
      <c r="T219" s="631"/>
      <c r="U219" s="622">
        <v>1</v>
      </c>
      <c r="V219" s="622"/>
      <c r="W219" s="622"/>
      <c r="X219" s="622"/>
      <c r="Y219" s="622"/>
      <c r="Z219" s="633">
        <v>0.01</v>
      </c>
      <c r="AA219" s="634"/>
      <c r="AB219" s="634"/>
      <c r="AC219" s="634"/>
      <c r="AD219" s="635"/>
    </row>
    <row r="220" spans="1:39" s="132" customFormat="1" ht="18" customHeight="1">
      <c r="A220" s="69" t="s">
        <v>116</v>
      </c>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1"/>
      <c r="AM220" s="52"/>
    </row>
    <row r="221" spans="1:39" s="317" customFormat="1" ht="18" customHeight="1">
      <c r="A221" s="633">
        <v>160</v>
      </c>
      <c r="B221" s="635"/>
      <c r="C221" s="648" t="s">
        <v>85</v>
      </c>
      <c r="D221" s="649"/>
      <c r="E221" s="649"/>
      <c r="F221" s="649"/>
      <c r="G221" s="649"/>
      <c r="H221" s="649"/>
      <c r="I221" s="649"/>
      <c r="J221" s="649"/>
      <c r="K221" s="649"/>
      <c r="L221" s="649"/>
      <c r="M221" s="649"/>
      <c r="N221" s="649"/>
      <c r="O221" s="649"/>
      <c r="P221" s="649"/>
      <c r="Q221" s="649"/>
      <c r="R221" s="649"/>
      <c r="S221" s="649"/>
      <c r="T221" s="650"/>
      <c r="U221" s="633">
        <v>1</v>
      </c>
      <c r="V221" s="634"/>
      <c r="W221" s="634"/>
      <c r="X221" s="634"/>
      <c r="Y221" s="635"/>
      <c r="Z221" s="633">
        <v>0.04</v>
      </c>
      <c r="AA221" s="634"/>
      <c r="AB221" s="634"/>
      <c r="AC221" s="634"/>
      <c r="AD221" s="635"/>
    </row>
    <row r="222" spans="1:39" s="317" customFormat="1" ht="18" customHeight="1">
      <c r="A222" s="633">
        <f>A221+1</f>
        <v>161</v>
      </c>
      <c r="B222" s="635"/>
      <c r="C222" s="648" t="s">
        <v>86</v>
      </c>
      <c r="D222" s="649"/>
      <c r="E222" s="649"/>
      <c r="F222" s="649"/>
      <c r="G222" s="649"/>
      <c r="H222" s="649"/>
      <c r="I222" s="649"/>
      <c r="J222" s="649"/>
      <c r="K222" s="649"/>
      <c r="L222" s="649"/>
      <c r="M222" s="649"/>
      <c r="N222" s="649"/>
      <c r="O222" s="649"/>
      <c r="P222" s="649"/>
      <c r="Q222" s="649"/>
      <c r="R222" s="649"/>
      <c r="S222" s="649"/>
      <c r="T222" s="650"/>
      <c r="U222" s="633">
        <v>1</v>
      </c>
      <c r="V222" s="634"/>
      <c r="W222" s="634"/>
      <c r="X222" s="634"/>
      <c r="Y222" s="635"/>
      <c r="Z222" s="633">
        <v>0.04</v>
      </c>
      <c r="AA222" s="634"/>
      <c r="AB222" s="634"/>
      <c r="AC222" s="634"/>
      <c r="AD222" s="635"/>
    </row>
    <row r="223" spans="1:39" s="317" customFormat="1" ht="18" customHeight="1">
      <c r="A223" s="633">
        <f>A222+1</f>
        <v>162</v>
      </c>
      <c r="B223" s="635"/>
      <c r="C223" s="631" t="s">
        <v>87</v>
      </c>
      <c r="D223" s="631"/>
      <c r="E223" s="631"/>
      <c r="F223" s="631"/>
      <c r="G223" s="631"/>
      <c r="H223" s="631"/>
      <c r="I223" s="631"/>
      <c r="J223" s="631"/>
      <c r="K223" s="631"/>
      <c r="L223" s="631"/>
      <c r="M223" s="631"/>
      <c r="N223" s="631"/>
      <c r="O223" s="631"/>
      <c r="P223" s="631"/>
      <c r="Q223" s="631"/>
      <c r="R223" s="631"/>
      <c r="S223" s="631">
        <v>1</v>
      </c>
      <c r="T223" s="631"/>
      <c r="U223" s="622">
        <v>1</v>
      </c>
      <c r="V223" s="622"/>
      <c r="W223" s="622"/>
      <c r="X223" s="622"/>
      <c r="Y223" s="622"/>
      <c r="Z223" s="633">
        <v>0.01</v>
      </c>
      <c r="AA223" s="634"/>
      <c r="AB223" s="634"/>
      <c r="AC223" s="634"/>
      <c r="AD223" s="635"/>
    </row>
    <row r="224" spans="1:39" s="132" customFormat="1" ht="18" customHeight="1">
      <c r="A224" s="69" t="s">
        <v>117</v>
      </c>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1"/>
      <c r="AM224" s="52"/>
    </row>
    <row r="225" spans="1:39" s="317" customFormat="1" ht="18" customHeight="1">
      <c r="A225" s="633">
        <v>163</v>
      </c>
      <c r="B225" s="635"/>
      <c r="C225" s="648" t="s">
        <v>85</v>
      </c>
      <c r="D225" s="649"/>
      <c r="E225" s="649"/>
      <c r="F225" s="649"/>
      <c r="G225" s="649"/>
      <c r="H225" s="649"/>
      <c r="I225" s="649"/>
      <c r="J225" s="649"/>
      <c r="K225" s="649"/>
      <c r="L225" s="649"/>
      <c r="M225" s="649"/>
      <c r="N225" s="649"/>
      <c r="O225" s="649"/>
      <c r="P225" s="649"/>
      <c r="Q225" s="649"/>
      <c r="R225" s="649"/>
      <c r="S225" s="649"/>
      <c r="T225" s="650"/>
      <c r="U225" s="633">
        <v>1</v>
      </c>
      <c r="V225" s="634"/>
      <c r="W225" s="634"/>
      <c r="X225" s="634"/>
      <c r="Y225" s="635"/>
      <c r="Z225" s="633">
        <v>0.04</v>
      </c>
      <c r="AA225" s="634"/>
      <c r="AB225" s="634"/>
      <c r="AC225" s="634"/>
      <c r="AD225" s="635"/>
    </row>
    <row r="226" spans="1:39" s="317" customFormat="1" ht="18" customHeight="1">
      <c r="A226" s="633">
        <f>A225+1</f>
        <v>164</v>
      </c>
      <c r="B226" s="635"/>
      <c r="C226" s="648" t="s">
        <v>86</v>
      </c>
      <c r="D226" s="649"/>
      <c r="E226" s="649"/>
      <c r="F226" s="649"/>
      <c r="G226" s="649"/>
      <c r="H226" s="649"/>
      <c r="I226" s="649"/>
      <c r="J226" s="649"/>
      <c r="K226" s="649"/>
      <c r="L226" s="649"/>
      <c r="M226" s="649"/>
      <c r="N226" s="649"/>
      <c r="O226" s="649"/>
      <c r="P226" s="649"/>
      <c r="Q226" s="649"/>
      <c r="R226" s="649"/>
      <c r="S226" s="649"/>
      <c r="T226" s="650"/>
      <c r="U226" s="633">
        <v>1</v>
      </c>
      <c r="V226" s="634"/>
      <c r="W226" s="634"/>
      <c r="X226" s="634"/>
      <c r="Y226" s="635"/>
      <c r="Z226" s="633">
        <v>0.04</v>
      </c>
      <c r="AA226" s="634"/>
      <c r="AB226" s="634"/>
      <c r="AC226" s="634"/>
      <c r="AD226" s="635"/>
    </row>
    <row r="227" spans="1:39" s="317" customFormat="1" ht="18" customHeight="1">
      <c r="A227" s="633">
        <f>A226+1</f>
        <v>165</v>
      </c>
      <c r="B227" s="635"/>
      <c r="C227" s="631" t="s">
        <v>87</v>
      </c>
      <c r="D227" s="631"/>
      <c r="E227" s="631"/>
      <c r="F227" s="631"/>
      <c r="G227" s="631"/>
      <c r="H227" s="631"/>
      <c r="I227" s="631"/>
      <c r="J227" s="631"/>
      <c r="K227" s="631"/>
      <c r="L227" s="631"/>
      <c r="M227" s="631"/>
      <c r="N227" s="631"/>
      <c r="O227" s="631"/>
      <c r="P227" s="631"/>
      <c r="Q227" s="631"/>
      <c r="R227" s="631"/>
      <c r="S227" s="631">
        <v>1</v>
      </c>
      <c r="T227" s="631"/>
      <c r="U227" s="622">
        <v>1</v>
      </c>
      <c r="V227" s="622"/>
      <c r="W227" s="622"/>
      <c r="X227" s="622"/>
      <c r="Y227" s="622"/>
      <c r="Z227" s="633">
        <v>0.01</v>
      </c>
      <c r="AA227" s="634"/>
      <c r="AB227" s="634"/>
      <c r="AC227" s="634"/>
      <c r="AD227" s="635"/>
    </row>
    <row r="228" spans="1:39" s="132" customFormat="1" ht="18" customHeight="1">
      <c r="A228" s="69" t="s">
        <v>118</v>
      </c>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1"/>
      <c r="AM228" s="52"/>
    </row>
    <row r="229" spans="1:39" s="317" customFormat="1" ht="18" customHeight="1">
      <c r="A229" s="633">
        <v>166</v>
      </c>
      <c r="B229" s="635"/>
      <c r="C229" s="648" t="s">
        <v>85</v>
      </c>
      <c r="D229" s="649"/>
      <c r="E229" s="649"/>
      <c r="F229" s="649"/>
      <c r="G229" s="649"/>
      <c r="H229" s="649"/>
      <c r="I229" s="649"/>
      <c r="J229" s="649"/>
      <c r="K229" s="649"/>
      <c r="L229" s="649"/>
      <c r="M229" s="649"/>
      <c r="N229" s="649"/>
      <c r="O229" s="649"/>
      <c r="P229" s="649"/>
      <c r="Q229" s="649"/>
      <c r="R229" s="649"/>
      <c r="S229" s="649"/>
      <c r="T229" s="650"/>
      <c r="U229" s="633">
        <v>1</v>
      </c>
      <c r="V229" s="634"/>
      <c r="W229" s="634"/>
      <c r="X229" s="634"/>
      <c r="Y229" s="635"/>
      <c r="Z229" s="633">
        <v>0.04</v>
      </c>
      <c r="AA229" s="634"/>
      <c r="AB229" s="634"/>
      <c r="AC229" s="634"/>
      <c r="AD229" s="635"/>
    </row>
    <row r="230" spans="1:39" s="317" customFormat="1" ht="18" customHeight="1">
      <c r="A230" s="633">
        <f>A229+1</f>
        <v>167</v>
      </c>
      <c r="B230" s="635"/>
      <c r="C230" s="648" t="s">
        <v>86</v>
      </c>
      <c r="D230" s="649"/>
      <c r="E230" s="649"/>
      <c r="F230" s="649"/>
      <c r="G230" s="649"/>
      <c r="H230" s="649"/>
      <c r="I230" s="649"/>
      <c r="J230" s="649"/>
      <c r="K230" s="649"/>
      <c r="L230" s="649"/>
      <c r="M230" s="649"/>
      <c r="N230" s="649"/>
      <c r="O230" s="649"/>
      <c r="P230" s="649"/>
      <c r="Q230" s="649"/>
      <c r="R230" s="649"/>
      <c r="S230" s="649"/>
      <c r="T230" s="650"/>
      <c r="U230" s="633">
        <v>1</v>
      </c>
      <c r="V230" s="634"/>
      <c r="W230" s="634"/>
      <c r="X230" s="634"/>
      <c r="Y230" s="635"/>
      <c r="Z230" s="633">
        <v>0.04</v>
      </c>
      <c r="AA230" s="634"/>
      <c r="AB230" s="634"/>
      <c r="AC230" s="634"/>
      <c r="AD230" s="635"/>
    </row>
    <row r="231" spans="1:39" s="317" customFormat="1" ht="18" customHeight="1">
      <c r="A231" s="633">
        <f>A230+1</f>
        <v>168</v>
      </c>
      <c r="B231" s="635"/>
      <c r="C231" s="631" t="s">
        <v>87</v>
      </c>
      <c r="D231" s="631"/>
      <c r="E231" s="631"/>
      <c r="F231" s="631"/>
      <c r="G231" s="631"/>
      <c r="H231" s="631"/>
      <c r="I231" s="631"/>
      <c r="J231" s="631"/>
      <c r="K231" s="631"/>
      <c r="L231" s="631"/>
      <c r="M231" s="631"/>
      <c r="N231" s="631"/>
      <c r="O231" s="631"/>
      <c r="P231" s="631"/>
      <c r="Q231" s="631"/>
      <c r="R231" s="631"/>
      <c r="S231" s="631">
        <v>1</v>
      </c>
      <c r="T231" s="631"/>
      <c r="U231" s="622">
        <v>1</v>
      </c>
      <c r="V231" s="622"/>
      <c r="W231" s="622"/>
      <c r="X231" s="622"/>
      <c r="Y231" s="622"/>
      <c r="Z231" s="633">
        <v>0.01</v>
      </c>
      <c r="AA231" s="634"/>
      <c r="AB231" s="634"/>
      <c r="AC231" s="634"/>
      <c r="AD231" s="635"/>
    </row>
    <row r="232" spans="1:39" s="132" customFormat="1" ht="18" customHeight="1">
      <c r="A232" s="69" t="s">
        <v>119</v>
      </c>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1"/>
      <c r="AM232" s="52"/>
    </row>
    <row r="233" spans="1:39" s="317" customFormat="1" ht="18" customHeight="1">
      <c r="A233" s="633">
        <v>169</v>
      </c>
      <c r="B233" s="635"/>
      <c r="C233" s="648" t="s">
        <v>85</v>
      </c>
      <c r="D233" s="649"/>
      <c r="E233" s="649"/>
      <c r="F233" s="649"/>
      <c r="G233" s="649"/>
      <c r="H233" s="649"/>
      <c r="I233" s="649"/>
      <c r="J233" s="649"/>
      <c r="K233" s="649"/>
      <c r="L233" s="649"/>
      <c r="M233" s="649"/>
      <c r="N233" s="649"/>
      <c r="O233" s="649"/>
      <c r="P233" s="649"/>
      <c r="Q233" s="649"/>
      <c r="R233" s="649"/>
      <c r="S233" s="649"/>
      <c r="T233" s="650"/>
      <c r="U233" s="633">
        <v>1</v>
      </c>
      <c r="V233" s="634"/>
      <c r="W233" s="634"/>
      <c r="X233" s="634"/>
      <c r="Y233" s="635"/>
      <c r="Z233" s="633">
        <v>0.04</v>
      </c>
      <c r="AA233" s="634"/>
      <c r="AB233" s="634"/>
      <c r="AC233" s="634"/>
      <c r="AD233" s="635"/>
    </row>
    <row r="234" spans="1:39" s="317" customFormat="1" ht="18" customHeight="1">
      <c r="A234" s="633">
        <f>A233+1</f>
        <v>170</v>
      </c>
      <c r="B234" s="635"/>
      <c r="C234" s="648" t="s">
        <v>86</v>
      </c>
      <c r="D234" s="649"/>
      <c r="E234" s="649"/>
      <c r="F234" s="649"/>
      <c r="G234" s="649"/>
      <c r="H234" s="649"/>
      <c r="I234" s="649"/>
      <c r="J234" s="649"/>
      <c r="K234" s="649"/>
      <c r="L234" s="649"/>
      <c r="M234" s="649"/>
      <c r="N234" s="649"/>
      <c r="O234" s="649"/>
      <c r="P234" s="649"/>
      <c r="Q234" s="649"/>
      <c r="R234" s="649"/>
      <c r="S234" s="649"/>
      <c r="T234" s="650"/>
      <c r="U234" s="633">
        <v>1</v>
      </c>
      <c r="V234" s="634"/>
      <c r="W234" s="634"/>
      <c r="X234" s="634"/>
      <c r="Y234" s="635"/>
      <c r="Z234" s="633">
        <v>0.04</v>
      </c>
      <c r="AA234" s="634"/>
      <c r="AB234" s="634"/>
      <c r="AC234" s="634"/>
      <c r="AD234" s="635"/>
    </row>
    <row r="235" spans="1:39" s="317" customFormat="1" ht="18" customHeight="1">
      <c r="A235" s="633">
        <f>A234+1</f>
        <v>171</v>
      </c>
      <c r="B235" s="635"/>
      <c r="C235" s="631" t="s">
        <v>87</v>
      </c>
      <c r="D235" s="631"/>
      <c r="E235" s="631"/>
      <c r="F235" s="631"/>
      <c r="G235" s="631"/>
      <c r="H235" s="631"/>
      <c r="I235" s="631"/>
      <c r="J235" s="631"/>
      <c r="K235" s="631"/>
      <c r="L235" s="631"/>
      <c r="M235" s="631"/>
      <c r="N235" s="631"/>
      <c r="O235" s="631"/>
      <c r="P235" s="631"/>
      <c r="Q235" s="631"/>
      <c r="R235" s="631"/>
      <c r="S235" s="631">
        <v>1</v>
      </c>
      <c r="T235" s="631"/>
      <c r="U235" s="622">
        <v>1</v>
      </c>
      <c r="V235" s="622"/>
      <c r="W235" s="622"/>
      <c r="X235" s="622"/>
      <c r="Y235" s="622"/>
      <c r="Z235" s="633">
        <v>0.01</v>
      </c>
      <c r="AA235" s="634"/>
      <c r="AB235" s="634"/>
      <c r="AC235" s="634"/>
      <c r="AD235" s="635"/>
    </row>
    <row r="236" spans="1:39" s="32" customFormat="1" ht="18" customHeight="1">
      <c r="A236" s="69" t="s">
        <v>120</v>
      </c>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1"/>
      <c r="AM236" s="56"/>
    </row>
    <row r="237" spans="1:39" s="317" customFormat="1" ht="18" customHeight="1">
      <c r="A237" s="633">
        <v>172</v>
      </c>
      <c r="B237" s="635"/>
      <c r="C237" s="648" t="s">
        <v>101</v>
      </c>
      <c r="D237" s="649"/>
      <c r="E237" s="649"/>
      <c r="F237" s="649"/>
      <c r="G237" s="649"/>
      <c r="H237" s="649"/>
      <c r="I237" s="649"/>
      <c r="J237" s="649"/>
      <c r="K237" s="649"/>
      <c r="L237" s="649"/>
      <c r="M237" s="649"/>
      <c r="N237" s="649"/>
      <c r="O237" s="649"/>
      <c r="P237" s="649"/>
      <c r="Q237" s="649"/>
      <c r="R237" s="649"/>
      <c r="S237" s="649"/>
      <c r="T237" s="650"/>
      <c r="U237" s="633">
        <v>1</v>
      </c>
      <c r="V237" s="634"/>
      <c r="W237" s="634"/>
      <c r="X237" s="634"/>
      <c r="Y237" s="635"/>
      <c r="Z237" s="633">
        <v>0.04</v>
      </c>
      <c r="AA237" s="634"/>
      <c r="AB237" s="634"/>
      <c r="AC237" s="634"/>
      <c r="AD237" s="635"/>
    </row>
    <row r="238" spans="1:39" s="317" customFormat="1" ht="18" customHeight="1">
      <c r="A238" s="633">
        <f>A237+1</f>
        <v>173</v>
      </c>
      <c r="B238" s="635"/>
      <c r="C238" s="648" t="s">
        <v>102</v>
      </c>
      <c r="D238" s="649"/>
      <c r="E238" s="649"/>
      <c r="F238" s="649"/>
      <c r="G238" s="649"/>
      <c r="H238" s="649"/>
      <c r="I238" s="649"/>
      <c r="J238" s="649"/>
      <c r="K238" s="649"/>
      <c r="L238" s="649"/>
      <c r="M238" s="649"/>
      <c r="N238" s="649"/>
      <c r="O238" s="649"/>
      <c r="P238" s="649"/>
      <c r="Q238" s="649"/>
      <c r="R238" s="649"/>
      <c r="S238" s="649"/>
      <c r="T238" s="650"/>
      <c r="U238" s="633">
        <v>4</v>
      </c>
      <c r="V238" s="634"/>
      <c r="W238" s="634"/>
      <c r="X238" s="634"/>
      <c r="Y238" s="635"/>
      <c r="Z238" s="633">
        <v>0.04</v>
      </c>
      <c r="AA238" s="634"/>
      <c r="AB238" s="634"/>
      <c r="AC238" s="634"/>
      <c r="AD238" s="635"/>
    </row>
    <row r="239" spans="1:39" s="317" customFormat="1" ht="18" customHeight="1">
      <c r="A239" s="633">
        <f>A238+1</f>
        <v>174</v>
      </c>
      <c r="B239" s="635"/>
      <c r="C239" s="648" t="s">
        <v>103</v>
      </c>
      <c r="D239" s="649"/>
      <c r="E239" s="649"/>
      <c r="F239" s="649"/>
      <c r="G239" s="649"/>
      <c r="H239" s="649"/>
      <c r="I239" s="649"/>
      <c r="J239" s="649"/>
      <c r="K239" s="649"/>
      <c r="L239" s="649"/>
      <c r="M239" s="649"/>
      <c r="N239" s="649"/>
      <c r="O239" s="649"/>
      <c r="P239" s="649"/>
      <c r="Q239" s="649"/>
      <c r="R239" s="649"/>
      <c r="S239" s="649"/>
      <c r="T239" s="650"/>
      <c r="U239" s="633">
        <v>4</v>
      </c>
      <c r="V239" s="634"/>
      <c r="W239" s="634"/>
      <c r="X239" s="634"/>
      <c r="Y239" s="635"/>
      <c r="Z239" s="633">
        <v>0.04</v>
      </c>
      <c r="AA239" s="634"/>
      <c r="AB239" s="634"/>
      <c r="AC239" s="634"/>
      <c r="AD239" s="635"/>
    </row>
    <row r="240" spans="1:39" s="317" customFormat="1" ht="18" customHeight="1">
      <c r="A240" s="633">
        <f>A239+1</f>
        <v>175</v>
      </c>
      <c r="B240" s="635"/>
      <c r="C240" s="631" t="s">
        <v>104</v>
      </c>
      <c r="D240" s="631"/>
      <c r="E240" s="631"/>
      <c r="F240" s="631"/>
      <c r="G240" s="631"/>
      <c r="H240" s="631"/>
      <c r="I240" s="631"/>
      <c r="J240" s="631"/>
      <c r="K240" s="631"/>
      <c r="L240" s="631"/>
      <c r="M240" s="631"/>
      <c r="N240" s="631"/>
      <c r="O240" s="631"/>
      <c r="P240" s="631"/>
      <c r="Q240" s="631"/>
      <c r="R240" s="631"/>
      <c r="S240" s="631">
        <v>1</v>
      </c>
      <c r="T240" s="631"/>
      <c r="U240" s="622">
        <v>12</v>
      </c>
      <c r="V240" s="622"/>
      <c r="W240" s="622"/>
      <c r="X240" s="622"/>
      <c r="Y240" s="622"/>
      <c r="Z240" s="633">
        <v>0.02</v>
      </c>
      <c r="AA240" s="634"/>
      <c r="AB240" s="634"/>
      <c r="AC240" s="634"/>
      <c r="AD240" s="635"/>
    </row>
    <row r="241" spans="1:39" s="32" customFormat="1" ht="18" customHeight="1">
      <c r="A241" s="69" t="s">
        <v>121</v>
      </c>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1"/>
      <c r="AM241" s="56"/>
    </row>
    <row r="242" spans="1:39" s="317" customFormat="1" ht="18" customHeight="1">
      <c r="A242" s="633">
        <v>176</v>
      </c>
      <c r="B242" s="635"/>
      <c r="C242" s="648" t="s">
        <v>101</v>
      </c>
      <c r="D242" s="649"/>
      <c r="E242" s="649"/>
      <c r="F242" s="649"/>
      <c r="G242" s="649"/>
      <c r="H242" s="649"/>
      <c r="I242" s="649"/>
      <c r="J242" s="649"/>
      <c r="K242" s="649"/>
      <c r="L242" s="649"/>
      <c r="M242" s="649"/>
      <c r="N242" s="649"/>
      <c r="O242" s="649"/>
      <c r="P242" s="649"/>
      <c r="Q242" s="649"/>
      <c r="R242" s="649"/>
      <c r="S242" s="649"/>
      <c r="T242" s="650"/>
      <c r="U242" s="633">
        <v>1</v>
      </c>
      <c r="V242" s="634"/>
      <c r="W242" s="634"/>
      <c r="X242" s="634"/>
      <c r="Y242" s="635"/>
      <c r="Z242" s="633">
        <v>0.04</v>
      </c>
      <c r="AA242" s="634"/>
      <c r="AB242" s="634"/>
      <c r="AC242" s="634"/>
      <c r="AD242" s="635"/>
    </row>
    <row r="243" spans="1:39" s="317" customFormat="1" ht="18" customHeight="1">
      <c r="A243" s="633">
        <f>A242+1</f>
        <v>177</v>
      </c>
      <c r="B243" s="635"/>
      <c r="C243" s="648" t="s">
        <v>102</v>
      </c>
      <c r="D243" s="649"/>
      <c r="E243" s="649"/>
      <c r="F243" s="649"/>
      <c r="G243" s="649"/>
      <c r="H243" s="649"/>
      <c r="I243" s="649"/>
      <c r="J243" s="649"/>
      <c r="K243" s="649"/>
      <c r="L243" s="649"/>
      <c r="M243" s="649"/>
      <c r="N243" s="649"/>
      <c r="O243" s="649"/>
      <c r="P243" s="649"/>
      <c r="Q243" s="649"/>
      <c r="R243" s="649"/>
      <c r="S243" s="649"/>
      <c r="T243" s="650"/>
      <c r="U243" s="633">
        <v>2</v>
      </c>
      <c r="V243" s="634"/>
      <c r="W243" s="634"/>
      <c r="X243" s="634"/>
      <c r="Y243" s="635"/>
      <c r="Z243" s="633">
        <v>0.04</v>
      </c>
      <c r="AA243" s="634"/>
      <c r="AB243" s="634"/>
      <c r="AC243" s="634"/>
      <c r="AD243" s="635"/>
    </row>
    <row r="244" spans="1:39" s="317" customFormat="1" ht="18" customHeight="1">
      <c r="A244" s="633">
        <f>A243+1</f>
        <v>178</v>
      </c>
      <c r="B244" s="635"/>
      <c r="C244" s="648" t="s">
        <v>103</v>
      </c>
      <c r="D244" s="649"/>
      <c r="E244" s="649"/>
      <c r="F244" s="649"/>
      <c r="G244" s="649"/>
      <c r="H244" s="649"/>
      <c r="I244" s="649"/>
      <c r="J244" s="649"/>
      <c r="K244" s="649"/>
      <c r="L244" s="649"/>
      <c r="M244" s="649"/>
      <c r="N244" s="649"/>
      <c r="O244" s="649"/>
      <c r="P244" s="649"/>
      <c r="Q244" s="649"/>
      <c r="R244" s="649"/>
      <c r="S244" s="649"/>
      <c r="T244" s="650"/>
      <c r="U244" s="633">
        <v>2</v>
      </c>
      <c r="V244" s="634"/>
      <c r="W244" s="634"/>
      <c r="X244" s="634"/>
      <c r="Y244" s="635"/>
      <c r="Z244" s="633">
        <v>0.04</v>
      </c>
      <c r="AA244" s="634"/>
      <c r="AB244" s="634"/>
      <c r="AC244" s="634"/>
      <c r="AD244" s="635"/>
    </row>
    <row r="245" spans="1:39" s="317" customFormat="1" ht="18" customHeight="1">
      <c r="A245" s="633">
        <f>A244+1</f>
        <v>179</v>
      </c>
      <c r="B245" s="635"/>
      <c r="C245" s="631" t="s">
        <v>104</v>
      </c>
      <c r="D245" s="631"/>
      <c r="E245" s="631"/>
      <c r="F245" s="631"/>
      <c r="G245" s="631"/>
      <c r="H245" s="631"/>
      <c r="I245" s="631"/>
      <c r="J245" s="631"/>
      <c r="K245" s="631"/>
      <c r="L245" s="631"/>
      <c r="M245" s="631"/>
      <c r="N245" s="631"/>
      <c r="O245" s="631"/>
      <c r="P245" s="631"/>
      <c r="Q245" s="631"/>
      <c r="R245" s="631"/>
      <c r="S245" s="631">
        <v>1</v>
      </c>
      <c r="T245" s="631"/>
      <c r="U245" s="622">
        <v>6</v>
      </c>
      <c r="V245" s="622"/>
      <c r="W245" s="622"/>
      <c r="X245" s="622"/>
      <c r="Y245" s="622"/>
      <c r="Z245" s="633">
        <v>0.02</v>
      </c>
      <c r="AA245" s="634"/>
      <c r="AB245" s="634"/>
      <c r="AC245" s="634"/>
      <c r="AD245" s="635"/>
    </row>
    <row r="246" spans="1:39" s="32" customFormat="1" ht="18" customHeight="1">
      <c r="A246" s="69" t="s">
        <v>122</v>
      </c>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1"/>
      <c r="AM246" s="56"/>
    </row>
    <row r="247" spans="1:39" s="317" customFormat="1" ht="18" customHeight="1">
      <c r="A247" s="633">
        <v>180</v>
      </c>
      <c r="B247" s="635"/>
      <c r="C247" s="648" t="s">
        <v>101</v>
      </c>
      <c r="D247" s="649"/>
      <c r="E247" s="649"/>
      <c r="F247" s="649"/>
      <c r="G247" s="649"/>
      <c r="H247" s="649"/>
      <c r="I247" s="649"/>
      <c r="J247" s="649"/>
      <c r="K247" s="649"/>
      <c r="L247" s="649"/>
      <c r="M247" s="649"/>
      <c r="N247" s="649"/>
      <c r="O247" s="649"/>
      <c r="P247" s="649"/>
      <c r="Q247" s="649"/>
      <c r="R247" s="649"/>
      <c r="S247" s="649"/>
      <c r="T247" s="650"/>
      <c r="U247" s="633">
        <v>21</v>
      </c>
      <c r="V247" s="634"/>
      <c r="W247" s="634"/>
      <c r="X247" s="634"/>
      <c r="Y247" s="635"/>
      <c r="Z247" s="633">
        <v>0.04</v>
      </c>
      <c r="AA247" s="634"/>
      <c r="AB247" s="634"/>
      <c r="AC247" s="634"/>
      <c r="AD247" s="635"/>
    </row>
    <row r="248" spans="1:39" s="317" customFormat="1" ht="18" customHeight="1">
      <c r="A248" s="633">
        <f>A247+1</f>
        <v>181</v>
      </c>
      <c r="B248" s="635"/>
      <c r="C248" s="648" t="s">
        <v>102</v>
      </c>
      <c r="D248" s="649"/>
      <c r="E248" s="649"/>
      <c r="F248" s="649"/>
      <c r="G248" s="649"/>
      <c r="H248" s="649"/>
      <c r="I248" s="649"/>
      <c r="J248" s="649"/>
      <c r="K248" s="649"/>
      <c r="L248" s="649"/>
      <c r="M248" s="649"/>
      <c r="N248" s="649"/>
      <c r="O248" s="649"/>
      <c r="P248" s="649"/>
      <c r="Q248" s="649"/>
      <c r="R248" s="649"/>
      <c r="S248" s="649"/>
      <c r="T248" s="650"/>
      <c r="U248" s="633">
        <v>42</v>
      </c>
      <c r="V248" s="634"/>
      <c r="W248" s="634"/>
      <c r="X248" s="634"/>
      <c r="Y248" s="635"/>
      <c r="Z248" s="633">
        <v>0.04</v>
      </c>
      <c r="AA248" s="634"/>
      <c r="AB248" s="634"/>
      <c r="AC248" s="634"/>
      <c r="AD248" s="635"/>
    </row>
    <row r="249" spans="1:39" s="317" customFormat="1" ht="18" customHeight="1">
      <c r="A249" s="633">
        <f>A248+1</f>
        <v>182</v>
      </c>
      <c r="B249" s="635"/>
      <c r="C249" s="648" t="s">
        <v>103</v>
      </c>
      <c r="D249" s="649"/>
      <c r="E249" s="649"/>
      <c r="F249" s="649"/>
      <c r="G249" s="649"/>
      <c r="H249" s="649"/>
      <c r="I249" s="649"/>
      <c r="J249" s="649"/>
      <c r="K249" s="649"/>
      <c r="L249" s="649"/>
      <c r="M249" s="649"/>
      <c r="N249" s="649"/>
      <c r="O249" s="649"/>
      <c r="P249" s="649"/>
      <c r="Q249" s="649"/>
      <c r="R249" s="649"/>
      <c r="S249" s="649"/>
      <c r="T249" s="650"/>
      <c r="U249" s="633">
        <v>42</v>
      </c>
      <c r="V249" s="634"/>
      <c r="W249" s="634"/>
      <c r="X249" s="634"/>
      <c r="Y249" s="635"/>
      <c r="Z249" s="633">
        <v>0.04</v>
      </c>
      <c r="AA249" s="634"/>
      <c r="AB249" s="634"/>
      <c r="AC249" s="634"/>
      <c r="AD249" s="635"/>
    </row>
    <row r="250" spans="1:39" s="317" customFormat="1" ht="18" customHeight="1">
      <c r="A250" s="633">
        <f>A249+1</f>
        <v>183</v>
      </c>
      <c r="B250" s="635"/>
      <c r="C250" s="631" t="s">
        <v>104</v>
      </c>
      <c r="D250" s="631"/>
      <c r="E250" s="631"/>
      <c r="F250" s="631"/>
      <c r="G250" s="631"/>
      <c r="H250" s="631"/>
      <c r="I250" s="631"/>
      <c r="J250" s="631"/>
      <c r="K250" s="631"/>
      <c r="L250" s="631"/>
      <c r="M250" s="631"/>
      <c r="N250" s="631"/>
      <c r="O250" s="631"/>
      <c r="P250" s="631"/>
      <c r="Q250" s="631"/>
      <c r="R250" s="631"/>
      <c r="S250" s="631">
        <v>1</v>
      </c>
      <c r="T250" s="631"/>
      <c r="U250" s="622">
        <v>126</v>
      </c>
      <c r="V250" s="622"/>
      <c r="W250" s="622"/>
      <c r="X250" s="622"/>
      <c r="Y250" s="622"/>
      <c r="Z250" s="633">
        <v>0.02</v>
      </c>
      <c r="AA250" s="634"/>
      <c r="AB250" s="634"/>
      <c r="AC250" s="634"/>
      <c r="AD250" s="635"/>
    </row>
    <row r="251" spans="1:39" s="32" customFormat="1" ht="18" customHeight="1">
      <c r="A251" s="69" t="s">
        <v>123</v>
      </c>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1"/>
      <c r="AM251" s="56"/>
    </row>
    <row r="252" spans="1:39" s="317" customFormat="1" ht="18" customHeight="1">
      <c r="A252" s="633">
        <v>184</v>
      </c>
      <c r="B252" s="635"/>
      <c r="C252" s="648" t="s">
        <v>101</v>
      </c>
      <c r="D252" s="649"/>
      <c r="E252" s="649"/>
      <c r="F252" s="649"/>
      <c r="G252" s="649"/>
      <c r="H252" s="649"/>
      <c r="I252" s="649"/>
      <c r="J252" s="649"/>
      <c r="K252" s="649"/>
      <c r="L252" s="649"/>
      <c r="M252" s="649"/>
      <c r="N252" s="649"/>
      <c r="O252" s="649"/>
      <c r="P252" s="649"/>
      <c r="Q252" s="649"/>
      <c r="R252" s="649"/>
      <c r="S252" s="649"/>
      <c r="T252" s="650"/>
      <c r="U252" s="633">
        <v>10</v>
      </c>
      <c r="V252" s="634"/>
      <c r="W252" s="634"/>
      <c r="X252" s="634"/>
      <c r="Y252" s="635"/>
      <c r="Z252" s="633">
        <v>0.04</v>
      </c>
      <c r="AA252" s="634"/>
      <c r="AB252" s="634"/>
      <c r="AC252" s="634"/>
      <c r="AD252" s="635"/>
    </row>
    <row r="253" spans="1:39" s="317" customFormat="1" ht="18" customHeight="1">
      <c r="A253" s="633">
        <f>A252+1</f>
        <v>185</v>
      </c>
      <c r="B253" s="635"/>
      <c r="C253" s="648" t="s">
        <v>102</v>
      </c>
      <c r="D253" s="649"/>
      <c r="E253" s="649"/>
      <c r="F253" s="649"/>
      <c r="G253" s="649"/>
      <c r="H253" s="649"/>
      <c r="I253" s="649"/>
      <c r="J253" s="649"/>
      <c r="K253" s="649"/>
      <c r="L253" s="649"/>
      <c r="M253" s="649"/>
      <c r="N253" s="649"/>
      <c r="O253" s="649"/>
      <c r="P253" s="649"/>
      <c r="Q253" s="649"/>
      <c r="R253" s="649"/>
      <c r="S253" s="649"/>
      <c r="T253" s="650"/>
      <c r="U253" s="633">
        <v>50</v>
      </c>
      <c r="V253" s="634"/>
      <c r="W253" s="634"/>
      <c r="X253" s="634"/>
      <c r="Y253" s="635"/>
      <c r="Z253" s="633">
        <v>0.04</v>
      </c>
      <c r="AA253" s="634"/>
      <c r="AB253" s="634"/>
      <c r="AC253" s="634"/>
      <c r="AD253" s="635"/>
    </row>
    <row r="254" spans="1:39" s="317" customFormat="1" ht="18" customHeight="1">
      <c r="A254" s="633">
        <f>A253+1</f>
        <v>186</v>
      </c>
      <c r="B254" s="635"/>
      <c r="C254" s="648" t="s">
        <v>103</v>
      </c>
      <c r="D254" s="649"/>
      <c r="E254" s="649"/>
      <c r="F254" s="649"/>
      <c r="G254" s="649"/>
      <c r="H254" s="649"/>
      <c r="I254" s="649"/>
      <c r="J254" s="649"/>
      <c r="K254" s="649"/>
      <c r="L254" s="649"/>
      <c r="M254" s="649"/>
      <c r="N254" s="649"/>
      <c r="O254" s="649"/>
      <c r="P254" s="649"/>
      <c r="Q254" s="649"/>
      <c r="R254" s="649"/>
      <c r="S254" s="649"/>
      <c r="T254" s="650"/>
      <c r="U254" s="633">
        <v>50</v>
      </c>
      <c r="V254" s="634"/>
      <c r="W254" s="634"/>
      <c r="X254" s="634"/>
      <c r="Y254" s="635"/>
      <c r="Z254" s="633">
        <v>0.04</v>
      </c>
      <c r="AA254" s="634"/>
      <c r="AB254" s="634"/>
      <c r="AC254" s="634"/>
      <c r="AD254" s="635"/>
    </row>
    <row r="255" spans="1:39" s="317" customFormat="1" ht="18" customHeight="1">
      <c r="A255" s="633">
        <f>A254+1</f>
        <v>187</v>
      </c>
      <c r="B255" s="635"/>
      <c r="C255" s="631" t="s">
        <v>104</v>
      </c>
      <c r="D255" s="631"/>
      <c r="E255" s="631"/>
      <c r="F255" s="631"/>
      <c r="G255" s="631"/>
      <c r="H255" s="631"/>
      <c r="I255" s="631"/>
      <c r="J255" s="631"/>
      <c r="K255" s="631"/>
      <c r="L255" s="631"/>
      <c r="M255" s="631"/>
      <c r="N255" s="631"/>
      <c r="O255" s="631"/>
      <c r="P255" s="631"/>
      <c r="Q255" s="631"/>
      <c r="R255" s="631"/>
      <c r="S255" s="631">
        <v>1</v>
      </c>
      <c r="T255" s="631"/>
      <c r="U255" s="622">
        <v>150</v>
      </c>
      <c r="V255" s="622"/>
      <c r="W255" s="622"/>
      <c r="X255" s="622"/>
      <c r="Y255" s="622"/>
      <c r="Z255" s="633">
        <v>0.02</v>
      </c>
      <c r="AA255" s="634"/>
      <c r="AB255" s="634"/>
      <c r="AC255" s="634"/>
      <c r="AD255" s="635"/>
    </row>
    <row r="256" spans="1:39" s="32" customFormat="1" ht="18" customHeight="1">
      <c r="A256" s="69" t="s">
        <v>124</v>
      </c>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1"/>
      <c r="AM256" s="56"/>
    </row>
    <row r="257" spans="1:39" s="317" customFormat="1" ht="18" customHeight="1">
      <c r="A257" s="633">
        <v>188</v>
      </c>
      <c r="B257" s="635"/>
      <c r="C257" s="648" t="s">
        <v>101</v>
      </c>
      <c r="D257" s="649"/>
      <c r="E257" s="649"/>
      <c r="F257" s="649"/>
      <c r="G257" s="649"/>
      <c r="H257" s="649"/>
      <c r="I257" s="649"/>
      <c r="J257" s="649"/>
      <c r="K257" s="649"/>
      <c r="L257" s="649"/>
      <c r="M257" s="649"/>
      <c r="N257" s="649"/>
      <c r="O257" s="649"/>
      <c r="P257" s="649"/>
      <c r="Q257" s="649"/>
      <c r="R257" s="649"/>
      <c r="S257" s="649"/>
      <c r="T257" s="650"/>
      <c r="U257" s="633">
        <v>11</v>
      </c>
      <c r="V257" s="634"/>
      <c r="W257" s="634"/>
      <c r="X257" s="634"/>
      <c r="Y257" s="635"/>
      <c r="Z257" s="633">
        <v>0.04</v>
      </c>
      <c r="AA257" s="634"/>
      <c r="AB257" s="634"/>
      <c r="AC257" s="634"/>
      <c r="AD257" s="635"/>
    </row>
    <row r="258" spans="1:39" s="317" customFormat="1" ht="18" customHeight="1">
      <c r="A258" s="633">
        <f>A257+1</f>
        <v>189</v>
      </c>
      <c r="B258" s="635"/>
      <c r="C258" s="648" t="s">
        <v>102</v>
      </c>
      <c r="D258" s="649"/>
      <c r="E258" s="649"/>
      <c r="F258" s="649"/>
      <c r="G258" s="649"/>
      <c r="H258" s="649"/>
      <c r="I258" s="649"/>
      <c r="J258" s="649"/>
      <c r="K258" s="649"/>
      <c r="L258" s="649"/>
      <c r="M258" s="649"/>
      <c r="N258" s="649"/>
      <c r="O258" s="649"/>
      <c r="P258" s="649"/>
      <c r="Q258" s="649"/>
      <c r="R258" s="649"/>
      <c r="S258" s="649"/>
      <c r="T258" s="650"/>
      <c r="U258" s="633">
        <v>66</v>
      </c>
      <c r="V258" s="634"/>
      <c r="W258" s="634"/>
      <c r="X258" s="634"/>
      <c r="Y258" s="635"/>
      <c r="Z258" s="633">
        <v>0.04</v>
      </c>
      <c r="AA258" s="634"/>
      <c r="AB258" s="634"/>
      <c r="AC258" s="634"/>
      <c r="AD258" s="635"/>
    </row>
    <row r="259" spans="1:39" s="317" customFormat="1" ht="18" customHeight="1">
      <c r="A259" s="633">
        <f>A258+1</f>
        <v>190</v>
      </c>
      <c r="B259" s="635"/>
      <c r="C259" s="648" t="s">
        <v>103</v>
      </c>
      <c r="D259" s="649"/>
      <c r="E259" s="649"/>
      <c r="F259" s="649"/>
      <c r="G259" s="649"/>
      <c r="H259" s="649"/>
      <c r="I259" s="649"/>
      <c r="J259" s="649"/>
      <c r="K259" s="649"/>
      <c r="L259" s="649"/>
      <c r="M259" s="649"/>
      <c r="N259" s="649"/>
      <c r="O259" s="649"/>
      <c r="P259" s="649"/>
      <c r="Q259" s="649"/>
      <c r="R259" s="649"/>
      <c r="S259" s="649"/>
      <c r="T259" s="650"/>
      <c r="U259" s="633">
        <v>66</v>
      </c>
      <c r="V259" s="634"/>
      <c r="W259" s="634"/>
      <c r="X259" s="634"/>
      <c r="Y259" s="635"/>
      <c r="Z259" s="633">
        <v>0.04</v>
      </c>
      <c r="AA259" s="634"/>
      <c r="AB259" s="634"/>
      <c r="AC259" s="634"/>
      <c r="AD259" s="635"/>
    </row>
    <row r="260" spans="1:39" s="317" customFormat="1" ht="18" customHeight="1">
      <c r="A260" s="633">
        <f>A259+1</f>
        <v>191</v>
      </c>
      <c r="B260" s="635"/>
      <c r="C260" s="631" t="s">
        <v>104</v>
      </c>
      <c r="D260" s="631"/>
      <c r="E260" s="631"/>
      <c r="F260" s="631"/>
      <c r="G260" s="631"/>
      <c r="H260" s="631"/>
      <c r="I260" s="631"/>
      <c r="J260" s="631"/>
      <c r="K260" s="631"/>
      <c r="L260" s="631"/>
      <c r="M260" s="631"/>
      <c r="N260" s="631"/>
      <c r="O260" s="631"/>
      <c r="P260" s="631"/>
      <c r="Q260" s="631"/>
      <c r="R260" s="631"/>
      <c r="S260" s="631">
        <v>1</v>
      </c>
      <c r="T260" s="631"/>
      <c r="U260" s="622">
        <v>198</v>
      </c>
      <c r="V260" s="622"/>
      <c r="W260" s="622"/>
      <c r="X260" s="622"/>
      <c r="Y260" s="622"/>
      <c r="Z260" s="633">
        <v>0.02</v>
      </c>
      <c r="AA260" s="634"/>
      <c r="AB260" s="634"/>
      <c r="AC260" s="634"/>
      <c r="AD260" s="635"/>
    </row>
    <row r="261" spans="1:39" s="132" customFormat="1" ht="18" customHeight="1">
      <c r="A261" s="69" t="s">
        <v>125</v>
      </c>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1"/>
      <c r="AM261" s="52"/>
    </row>
    <row r="262" spans="1:39" s="132" customFormat="1" ht="18" customHeight="1">
      <c r="A262" s="633">
        <v>192</v>
      </c>
      <c r="B262" s="635"/>
      <c r="C262" s="648" t="s">
        <v>1313</v>
      </c>
      <c r="D262" s="649"/>
      <c r="E262" s="649"/>
      <c r="F262" s="649"/>
      <c r="G262" s="649"/>
      <c r="H262" s="649"/>
      <c r="I262" s="649"/>
      <c r="J262" s="649"/>
      <c r="K262" s="649"/>
      <c r="L262" s="649"/>
      <c r="M262" s="649"/>
      <c r="N262" s="649"/>
      <c r="O262" s="649"/>
      <c r="P262" s="649"/>
      <c r="Q262" s="649"/>
      <c r="R262" s="649"/>
      <c r="S262" s="649"/>
      <c r="T262" s="650"/>
      <c r="U262" s="633">
        <v>2</v>
      </c>
      <c r="V262" s="634"/>
      <c r="W262" s="634"/>
      <c r="X262" s="634"/>
      <c r="Y262" s="635"/>
      <c r="Z262" s="633">
        <v>0.03</v>
      </c>
      <c r="AA262" s="634"/>
      <c r="AB262" s="634"/>
      <c r="AC262" s="634"/>
      <c r="AD262" s="635"/>
    </row>
    <row r="263" spans="1:39" s="132" customFormat="1" ht="18" customHeight="1">
      <c r="A263" s="633">
        <f>A262+1</f>
        <v>193</v>
      </c>
      <c r="B263" s="635"/>
      <c r="C263" s="648" t="s">
        <v>1315</v>
      </c>
      <c r="D263" s="649"/>
      <c r="E263" s="649"/>
      <c r="F263" s="649"/>
      <c r="G263" s="649"/>
      <c r="H263" s="649"/>
      <c r="I263" s="649"/>
      <c r="J263" s="649"/>
      <c r="K263" s="649"/>
      <c r="L263" s="649"/>
      <c r="M263" s="649"/>
      <c r="N263" s="649"/>
      <c r="O263" s="649"/>
      <c r="P263" s="649"/>
      <c r="Q263" s="649"/>
      <c r="R263" s="649"/>
      <c r="S263" s="649"/>
      <c r="T263" s="650"/>
      <c r="U263" s="633">
        <v>2</v>
      </c>
      <c r="V263" s="634"/>
      <c r="W263" s="634"/>
      <c r="X263" s="634"/>
      <c r="Y263" s="635"/>
      <c r="Z263" s="633">
        <v>0.02</v>
      </c>
      <c r="AA263" s="634"/>
      <c r="AB263" s="634"/>
      <c r="AC263" s="634"/>
      <c r="AD263" s="635"/>
    </row>
    <row r="264" spans="1:39" s="132" customFormat="1" ht="18" customHeight="1">
      <c r="A264" s="633">
        <f>A263+1</f>
        <v>194</v>
      </c>
      <c r="B264" s="635"/>
      <c r="C264" s="648" t="s">
        <v>1316</v>
      </c>
      <c r="D264" s="649"/>
      <c r="E264" s="649"/>
      <c r="F264" s="649"/>
      <c r="G264" s="649"/>
      <c r="H264" s="649"/>
      <c r="I264" s="649"/>
      <c r="J264" s="649"/>
      <c r="K264" s="649"/>
      <c r="L264" s="649"/>
      <c r="M264" s="649"/>
      <c r="N264" s="649"/>
      <c r="O264" s="649"/>
      <c r="P264" s="649"/>
      <c r="Q264" s="649"/>
      <c r="R264" s="649"/>
      <c r="S264" s="649"/>
      <c r="T264" s="650"/>
      <c r="U264" s="633">
        <v>2</v>
      </c>
      <c r="V264" s="634"/>
      <c r="W264" s="634"/>
      <c r="X264" s="634"/>
      <c r="Y264" s="635"/>
      <c r="Z264" s="633">
        <v>0.02</v>
      </c>
      <c r="AA264" s="634"/>
      <c r="AB264" s="634"/>
      <c r="AC264" s="634"/>
      <c r="AD264" s="635"/>
    </row>
    <row r="265" spans="1:39" s="132" customFormat="1" ht="18" customHeight="1">
      <c r="A265" s="69" t="s">
        <v>1317</v>
      </c>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1"/>
      <c r="AM265" s="52"/>
    </row>
    <row r="266" spans="1:39" s="317" customFormat="1" ht="18" customHeight="1">
      <c r="A266" s="633">
        <v>195</v>
      </c>
      <c r="B266" s="635"/>
      <c r="C266" s="648" t="s">
        <v>1318</v>
      </c>
      <c r="D266" s="649"/>
      <c r="E266" s="649"/>
      <c r="F266" s="649"/>
      <c r="G266" s="649"/>
      <c r="H266" s="649"/>
      <c r="I266" s="649"/>
      <c r="J266" s="649"/>
      <c r="K266" s="649"/>
      <c r="L266" s="649"/>
      <c r="M266" s="649"/>
      <c r="N266" s="649"/>
      <c r="O266" s="649"/>
      <c r="P266" s="649"/>
      <c r="Q266" s="649"/>
      <c r="R266" s="649"/>
      <c r="S266" s="649"/>
      <c r="T266" s="650"/>
      <c r="U266" s="633">
        <v>3</v>
      </c>
      <c r="V266" s="634"/>
      <c r="W266" s="634"/>
      <c r="X266" s="634"/>
      <c r="Y266" s="635"/>
      <c r="Z266" s="633">
        <v>0.04</v>
      </c>
      <c r="AA266" s="634"/>
      <c r="AB266" s="634"/>
      <c r="AC266" s="634"/>
      <c r="AD266" s="635"/>
    </row>
    <row r="267" spans="1:39" s="317" customFormat="1" ht="18" customHeight="1">
      <c r="A267" s="633">
        <f t="shared" ref="A267:A274" si="6">A266+1</f>
        <v>196</v>
      </c>
      <c r="B267" s="635"/>
      <c r="C267" s="648" t="s">
        <v>1319</v>
      </c>
      <c r="D267" s="649"/>
      <c r="E267" s="649"/>
      <c r="F267" s="649"/>
      <c r="G267" s="649"/>
      <c r="H267" s="649"/>
      <c r="I267" s="649"/>
      <c r="J267" s="649"/>
      <c r="K267" s="649"/>
      <c r="L267" s="649"/>
      <c r="M267" s="649"/>
      <c r="N267" s="649"/>
      <c r="O267" s="649"/>
      <c r="P267" s="649"/>
      <c r="Q267" s="649"/>
      <c r="R267" s="649"/>
      <c r="S267" s="649"/>
      <c r="T267" s="650"/>
      <c r="U267" s="633">
        <v>2</v>
      </c>
      <c r="V267" s="634"/>
      <c r="W267" s="634"/>
      <c r="X267" s="634"/>
      <c r="Y267" s="635"/>
      <c r="Z267" s="633">
        <v>0.03</v>
      </c>
      <c r="AA267" s="634"/>
      <c r="AB267" s="634"/>
      <c r="AC267" s="634"/>
      <c r="AD267" s="635"/>
    </row>
    <row r="268" spans="1:39" s="317" customFormat="1" ht="18" customHeight="1">
      <c r="A268" s="633">
        <f t="shared" si="6"/>
        <v>197</v>
      </c>
      <c r="B268" s="635"/>
      <c r="C268" s="631" t="s">
        <v>1320</v>
      </c>
      <c r="D268" s="631"/>
      <c r="E268" s="631"/>
      <c r="F268" s="631"/>
      <c r="G268" s="631"/>
      <c r="H268" s="631"/>
      <c r="I268" s="631"/>
      <c r="J268" s="631"/>
      <c r="K268" s="631"/>
      <c r="L268" s="631"/>
      <c r="M268" s="631"/>
      <c r="N268" s="631"/>
      <c r="O268" s="631"/>
      <c r="P268" s="631"/>
      <c r="Q268" s="631"/>
      <c r="R268" s="631"/>
      <c r="S268" s="631">
        <v>1</v>
      </c>
      <c r="T268" s="631"/>
      <c r="U268" s="622">
        <v>16</v>
      </c>
      <c r="V268" s="622"/>
      <c r="W268" s="622"/>
      <c r="X268" s="622"/>
      <c r="Y268" s="622"/>
      <c r="Z268" s="633">
        <v>0.01</v>
      </c>
      <c r="AA268" s="634"/>
      <c r="AB268" s="634"/>
      <c r="AC268" s="634"/>
      <c r="AD268" s="635"/>
    </row>
    <row r="269" spans="1:39" s="132" customFormat="1" ht="18" customHeight="1">
      <c r="A269" s="633">
        <f t="shared" si="6"/>
        <v>198</v>
      </c>
      <c r="B269" s="635"/>
      <c r="C269" s="648" t="s">
        <v>1321</v>
      </c>
      <c r="D269" s="649"/>
      <c r="E269" s="649"/>
      <c r="F269" s="649"/>
      <c r="G269" s="649"/>
      <c r="H269" s="649"/>
      <c r="I269" s="649"/>
      <c r="J269" s="649"/>
      <c r="K269" s="649"/>
      <c r="L269" s="649"/>
      <c r="M269" s="649"/>
      <c r="N269" s="649"/>
      <c r="O269" s="649"/>
      <c r="P269" s="649"/>
      <c r="Q269" s="649"/>
      <c r="R269" s="649"/>
      <c r="S269" s="649"/>
      <c r="T269" s="650"/>
      <c r="U269" s="633">
        <v>1</v>
      </c>
      <c r="V269" s="634"/>
      <c r="W269" s="634"/>
      <c r="X269" s="634"/>
      <c r="Y269" s="635"/>
      <c r="Z269" s="633">
        <v>0.01</v>
      </c>
      <c r="AA269" s="634"/>
      <c r="AB269" s="634"/>
      <c r="AC269" s="634"/>
      <c r="AD269" s="635"/>
    </row>
    <row r="270" spans="1:39" s="132" customFormat="1" ht="18" customHeight="1">
      <c r="A270" s="633">
        <f t="shared" si="6"/>
        <v>199</v>
      </c>
      <c r="B270" s="635"/>
      <c r="C270" s="648" t="s">
        <v>1322</v>
      </c>
      <c r="D270" s="649"/>
      <c r="E270" s="649"/>
      <c r="F270" s="649"/>
      <c r="G270" s="649"/>
      <c r="H270" s="649"/>
      <c r="I270" s="649"/>
      <c r="J270" s="649"/>
      <c r="K270" s="649"/>
      <c r="L270" s="649"/>
      <c r="M270" s="649"/>
      <c r="N270" s="649"/>
      <c r="O270" s="649"/>
      <c r="P270" s="649"/>
      <c r="Q270" s="649"/>
      <c r="R270" s="649"/>
      <c r="S270" s="649"/>
      <c r="T270" s="650"/>
      <c r="U270" s="633">
        <v>1</v>
      </c>
      <c r="V270" s="634"/>
      <c r="W270" s="634"/>
      <c r="X270" s="634"/>
      <c r="Y270" s="635"/>
      <c r="Z270" s="633">
        <v>0.01</v>
      </c>
      <c r="AA270" s="634"/>
      <c r="AB270" s="634"/>
      <c r="AC270" s="634"/>
      <c r="AD270" s="635"/>
    </row>
    <row r="271" spans="1:39" s="132" customFormat="1" ht="18" customHeight="1">
      <c r="A271" s="633">
        <f t="shared" si="6"/>
        <v>200</v>
      </c>
      <c r="B271" s="635"/>
      <c r="C271" s="648" t="s">
        <v>1323</v>
      </c>
      <c r="D271" s="649"/>
      <c r="E271" s="649"/>
      <c r="F271" s="649"/>
      <c r="G271" s="649"/>
      <c r="H271" s="649"/>
      <c r="I271" s="649"/>
      <c r="J271" s="649"/>
      <c r="K271" s="649"/>
      <c r="L271" s="649"/>
      <c r="M271" s="649"/>
      <c r="N271" s="649"/>
      <c r="O271" s="649"/>
      <c r="P271" s="649"/>
      <c r="Q271" s="649"/>
      <c r="R271" s="649"/>
      <c r="S271" s="649"/>
      <c r="T271" s="650"/>
      <c r="U271" s="633">
        <v>1</v>
      </c>
      <c r="V271" s="634"/>
      <c r="W271" s="634"/>
      <c r="X271" s="634"/>
      <c r="Y271" s="635"/>
      <c r="Z271" s="633">
        <v>0.01</v>
      </c>
      <c r="AA271" s="634"/>
      <c r="AB271" s="634"/>
      <c r="AC271" s="634"/>
      <c r="AD271" s="635"/>
    </row>
    <row r="272" spans="1:39" s="132" customFormat="1" ht="18" customHeight="1">
      <c r="A272" s="633">
        <f t="shared" si="6"/>
        <v>201</v>
      </c>
      <c r="B272" s="635"/>
      <c r="C272" s="648" t="s">
        <v>1324</v>
      </c>
      <c r="D272" s="649"/>
      <c r="E272" s="649"/>
      <c r="F272" s="649"/>
      <c r="G272" s="649"/>
      <c r="H272" s="649"/>
      <c r="I272" s="649"/>
      <c r="J272" s="649"/>
      <c r="K272" s="649"/>
      <c r="L272" s="649"/>
      <c r="M272" s="649"/>
      <c r="N272" s="649"/>
      <c r="O272" s="649"/>
      <c r="P272" s="649"/>
      <c r="Q272" s="649"/>
      <c r="R272" s="649"/>
      <c r="S272" s="649"/>
      <c r="T272" s="650"/>
      <c r="U272" s="633">
        <v>1</v>
      </c>
      <c r="V272" s="634"/>
      <c r="W272" s="634"/>
      <c r="X272" s="634"/>
      <c r="Y272" s="635"/>
      <c r="Z272" s="633">
        <v>0.01</v>
      </c>
      <c r="AA272" s="634"/>
      <c r="AB272" s="634"/>
      <c r="AC272" s="634"/>
      <c r="AD272" s="635"/>
    </row>
    <row r="273" spans="1:39" s="132" customFormat="1" ht="18" customHeight="1">
      <c r="A273" s="633">
        <f t="shared" si="6"/>
        <v>202</v>
      </c>
      <c r="B273" s="635"/>
      <c r="C273" s="648" t="s">
        <v>1325</v>
      </c>
      <c r="D273" s="649"/>
      <c r="E273" s="649"/>
      <c r="F273" s="649"/>
      <c r="G273" s="649"/>
      <c r="H273" s="649"/>
      <c r="I273" s="649"/>
      <c r="J273" s="649"/>
      <c r="K273" s="649"/>
      <c r="L273" s="649"/>
      <c r="M273" s="649"/>
      <c r="N273" s="649"/>
      <c r="O273" s="649"/>
      <c r="P273" s="649"/>
      <c r="Q273" s="649"/>
      <c r="R273" s="649"/>
      <c r="S273" s="649"/>
      <c r="T273" s="650"/>
      <c r="U273" s="633">
        <v>1</v>
      </c>
      <c r="V273" s="634"/>
      <c r="W273" s="634"/>
      <c r="X273" s="634"/>
      <c r="Y273" s="635"/>
      <c r="Z273" s="633">
        <v>0.01</v>
      </c>
      <c r="AA273" s="634"/>
      <c r="AB273" s="634"/>
      <c r="AC273" s="634"/>
      <c r="AD273" s="635"/>
    </row>
    <row r="274" spans="1:39" s="132" customFormat="1" ht="18" customHeight="1">
      <c r="A274" s="633">
        <f t="shared" si="6"/>
        <v>203</v>
      </c>
      <c r="B274" s="635"/>
      <c r="C274" s="648" t="s">
        <v>1326</v>
      </c>
      <c r="D274" s="649"/>
      <c r="E274" s="649"/>
      <c r="F274" s="649"/>
      <c r="G274" s="649"/>
      <c r="H274" s="649"/>
      <c r="I274" s="649"/>
      <c r="J274" s="649"/>
      <c r="K274" s="649"/>
      <c r="L274" s="649"/>
      <c r="M274" s="649"/>
      <c r="N274" s="649"/>
      <c r="O274" s="649"/>
      <c r="P274" s="649"/>
      <c r="Q274" s="649"/>
      <c r="R274" s="649"/>
      <c r="S274" s="649"/>
      <c r="T274" s="650"/>
      <c r="U274" s="633">
        <v>1</v>
      </c>
      <c r="V274" s="634"/>
      <c r="W274" s="634"/>
      <c r="X274" s="634"/>
      <c r="Y274" s="635"/>
      <c r="Z274" s="633">
        <v>0.01</v>
      </c>
      <c r="AA274" s="634"/>
      <c r="AB274" s="634"/>
      <c r="AC274" s="634"/>
      <c r="AD274" s="635"/>
    </row>
    <row r="275" spans="1:39" s="132" customFormat="1" ht="18" customHeight="1">
      <c r="A275" s="69" t="s">
        <v>1327</v>
      </c>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1"/>
      <c r="AM275" s="52"/>
    </row>
    <row r="276" spans="1:39" s="317" customFormat="1" ht="18" customHeight="1">
      <c r="A276" s="633">
        <v>204</v>
      </c>
      <c r="B276" s="635"/>
      <c r="C276" s="648" t="s">
        <v>1318</v>
      </c>
      <c r="D276" s="649"/>
      <c r="E276" s="649"/>
      <c r="F276" s="649"/>
      <c r="G276" s="649"/>
      <c r="H276" s="649"/>
      <c r="I276" s="649"/>
      <c r="J276" s="649"/>
      <c r="K276" s="649"/>
      <c r="L276" s="649"/>
      <c r="M276" s="649"/>
      <c r="N276" s="649"/>
      <c r="O276" s="649"/>
      <c r="P276" s="649"/>
      <c r="Q276" s="649"/>
      <c r="R276" s="649"/>
      <c r="S276" s="649"/>
      <c r="T276" s="650"/>
      <c r="U276" s="633">
        <v>3</v>
      </c>
      <c r="V276" s="634"/>
      <c r="W276" s="634"/>
      <c r="X276" s="634"/>
      <c r="Y276" s="635"/>
      <c r="Z276" s="633">
        <v>0.03</v>
      </c>
      <c r="AA276" s="634"/>
      <c r="AB276" s="634"/>
      <c r="AC276" s="634"/>
      <c r="AD276" s="635"/>
    </row>
    <row r="277" spans="1:39" s="317" customFormat="1" ht="18" customHeight="1">
      <c r="A277" s="633">
        <f t="shared" ref="A277:A284" si="7">A276+1</f>
        <v>205</v>
      </c>
      <c r="B277" s="635"/>
      <c r="C277" s="648" t="s">
        <v>1319</v>
      </c>
      <c r="D277" s="649"/>
      <c r="E277" s="649"/>
      <c r="F277" s="649"/>
      <c r="G277" s="649"/>
      <c r="H277" s="649"/>
      <c r="I277" s="649"/>
      <c r="J277" s="649"/>
      <c r="K277" s="649"/>
      <c r="L277" s="649"/>
      <c r="M277" s="649"/>
      <c r="N277" s="649"/>
      <c r="O277" s="649"/>
      <c r="P277" s="649"/>
      <c r="Q277" s="649"/>
      <c r="R277" s="649"/>
      <c r="S277" s="649"/>
      <c r="T277" s="650"/>
      <c r="U277" s="633">
        <v>2</v>
      </c>
      <c r="V277" s="634"/>
      <c r="W277" s="634"/>
      <c r="X277" s="634"/>
      <c r="Y277" s="635"/>
      <c r="Z277" s="633">
        <v>0.03</v>
      </c>
      <c r="AA277" s="634"/>
      <c r="AB277" s="634"/>
      <c r="AC277" s="634"/>
      <c r="AD277" s="635"/>
    </row>
    <row r="278" spans="1:39" s="317" customFormat="1" ht="18" customHeight="1">
      <c r="A278" s="633">
        <f t="shared" si="7"/>
        <v>206</v>
      </c>
      <c r="B278" s="635"/>
      <c r="C278" s="631" t="s">
        <v>1320</v>
      </c>
      <c r="D278" s="631"/>
      <c r="E278" s="631"/>
      <c r="F278" s="631"/>
      <c r="G278" s="631"/>
      <c r="H278" s="631"/>
      <c r="I278" s="631"/>
      <c r="J278" s="631"/>
      <c r="K278" s="631"/>
      <c r="L278" s="631"/>
      <c r="M278" s="631"/>
      <c r="N278" s="631"/>
      <c r="O278" s="631"/>
      <c r="P278" s="631"/>
      <c r="Q278" s="631"/>
      <c r="R278" s="631"/>
      <c r="S278" s="631">
        <v>1</v>
      </c>
      <c r="T278" s="631"/>
      <c r="U278" s="622">
        <v>15</v>
      </c>
      <c r="V278" s="622"/>
      <c r="W278" s="622"/>
      <c r="X278" s="622"/>
      <c r="Y278" s="622"/>
      <c r="Z278" s="633">
        <v>0.01</v>
      </c>
      <c r="AA278" s="634"/>
      <c r="AB278" s="634"/>
      <c r="AC278" s="634"/>
      <c r="AD278" s="635"/>
    </row>
    <row r="279" spans="1:39" s="132" customFormat="1" ht="18" customHeight="1">
      <c r="A279" s="633">
        <f t="shared" si="7"/>
        <v>207</v>
      </c>
      <c r="B279" s="635"/>
      <c r="C279" s="648" t="s">
        <v>67</v>
      </c>
      <c r="D279" s="649"/>
      <c r="E279" s="649"/>
      <c r="F279" s="649"/>
      <c r="G279" s="649"/>
      <c r="H279" s="649"/>
      <c r="I279" s="649"/>
      <c r="J279" s="649"/>
      <c r="K279" s="649"/>
      <c r="L279" s="649"/>
      <c r="M279" s="649"/>
      <c r="N279" s="649"/>
      <c r="O279" s="649"/>
      <c r="P279" s="649"/>
      <c r="Q279" s="649"/>
      <c r="R279" s="649"/>
      <c r="S279" s="649"/>
      <c r="T279" s="650"/>
      <c r="U279" s="633">
        <v>1</v>
      </c>
      <c r="V279" s="634"/>
      <c r="W279" s="634"/>
      <c r="X279" s="634"/>
      <c r="Y279" s="635"/>
      <c r="Z279" s="633">
        <v>0.01</v>
      </c>
      <c r="AA279" s="634"/>
      <c r="AB279" s="634"/>
      <c r="AC279" s="634"/>
      <c r="AD279" s="635"/>
    </row>
    <row r="280" spans="1:39" s="132" customFormat="1" ht="18" customHeight="1">
      <c r="A280" s="633">
        <f t="shared" si="7"/>
        <v>208</v>
      </c>
      <c r="B280" s="635"/>
      <c r="C280" s="648" t="s">
        <v>68</v>
      </c>
      <c r="D280" s="649"/>
      <c r="E280" s="649"/>
      <c r="F280" s="649"/>
      <c r="G280" s="649"/>
      <c r="H280" s="649"/>
      <c r="I280" s="649"/>
      <c r="J280" s="649"/>
      <c r="K280" s="649"/>
      <c r="L280" s="649"/>
      <c r="M280" s="649"/>
      <c r="N280" s="649"/>
      <c r="O280" s="649"/>
      <c r="P280" s="649"/>
      <c r="Q280" s="649"/>
      <c r="R280" s="649"/>
      <c r="S280" s="649"/>
      <c r="T280" s="650"/>
      <c r="U280" s="633">
        <v>1</v>
      </c>
      <c r="V280" s="634"/>
      <c r="W280" s="634"/>
      <c r="X280" s="634"/>
      <c r="Y280" s="635"/>
      <c r="Z280" s="633">
        <v>0.01</v>
      </c>
      <c r="AA280" s="634"/>
      <c r="AB280" s="634"/>
      <c r="AC280" s="634"/>
      <c r="AD280" s="635"/>
    </row>
    <row r="281" spans="1:39" s="132" customFormat="1" ht="18" customHeight="1">
      <c r="A281" s="633">
        <f t="shared" si="7"/>
        <v>209</v>
      </c>
      <c r="B281" s="635"/>
      <c r="C281" s="648" t="s">
        <v>69</v>
      </c>
      <c r="D281" s="649"/>
      <c r="E281" s="649"/>
      <c r="F281" s="649"/>
      <c r="G281" s="649"/>
      <c r="H281" s="649"/>
      <c r="I281" s="649"/>
      <c r="J281" s="649"/>
      <c r="K281" s="649"/>
      <c r="L281" s="649"/>
      <c r="M281" s="649"/>
      <c r="N281" s="649"/>
      <c r="O281" s="649"/>
      <c r="P281" s="649"/>
      <c r="Q281" s="649"/>
      <c r="R281" s="649"/>
      <c r="S281" s="649"/>
      <c r="T281" s="650"/>
      <c r="U281" s="633">
        <v>1</v>
      </c>
      <c r="V281" s="634"/>
      <c r="W281" s="634"/>
      <c r="X281" s="634"/>
      <c r="Y281" s="635"/>
      <c r="Z281" s="633">
        <v>0.01</v>
      </c>
      <c r="AA281" s="634"/>
      <c r="AB281" s="634"/>
      <c r="AC281" s="634"/>
      <c r="AD281" s="635"/>
    </row>
    <row r="282" spans="1:39" s="132" customFormat="1" ht="18" customHeight="1">
      <c r="A282" s="633">
        <f t="shared" si="7"/>
        <v>210</v>
      </c>
      <c r="B282" s="635"/>
      <c r="C282" s="648" t="s">
        <v>70</v>
      </c>
      <c r="D282" s="649"/>
      <c r="E282" s="649"/>
      <c r="F282" s="649"/>
      <c r="G282" s="649"/>
      <c r="H282" s="649"/>
      <c r="I282" s="649"/>
      <c r="J282" s="649"/>
      <c r="K282" s="649"/>
      <c r="L282" s="649"/>
      <c r="M282" s="649"/>
      <c r="N282" s="649"/>
      <c r="O282" s="649"/>
      <c r="P282" s="649"/>
      <c r="Q282" s="649"/>
      <c r="R282" s="649"/>
      <c r="S282" s="649"/>
      <c r="T282" s="650"/>
      <c r="U282" s="633">
        <v>1</v>
      </c>
      <c r="V282" s="634"/>
      <c r="W282" s="634"/>
      <c r="X282" s="634"/>
      <c r="Y282" s="635"/>
      <c r="Z282" s="633">
        <v>0.01</v>
      </c>
      <c r="AA282" s="634"/>
      <c r="AB282" s="634"/>
      <c r="AC282" s="634"/>
      <c r="AD282" s="635"/>
    </row>
    <row r="283" spans="1:39" s="132" customFormat="1" ht="18" customHeight="1">
      <c r="A283" s="633">
        <f t="shared" si="7"/>
        <v>211</v>
      </c>
      <c r="B283" s="635"/>
      <c r="C283" s="648" t="s">
        <v>71</v>
      </c>
      <c r="D283" s="649"/>
      <c r="E283" s="649"/>
      <c r="F283" s="649"/>
      <c r="G283" s="649"/>
      <c r="H283" s="649"/>
      <c r="I283" s="649"/>
      <c r="J283" s="649"/>
      <c r="K283" s="649"/>
      <c r="L283" s="649"/>
      <c r="M283" s="649"/>
      <c r="N283" s="649"/>
      <c r="O283" s="649"/>
      <c r="P283" s="649"/>
      <c r="Q283" s="649"/>
      <c r="R283" s="649"/>
      <c r="S283" s="649"/>
      <c r="T283" s="650"/>
      <c r="U283" s="633">
        <v>1</v>
      </c>
      <c r="V283" s="634"/>
      <c r="W283" s="634"/>
      <c r="X283" s="634"/>
      <c r="Y283" s="635"/>
      <c r="Z283" s="633">
        <v>0.01</v>
      </c>
      <c r="AA283" s="634"/>
      <c r="AB283" s="634"/>
      <c r="AC283" s="634"/>
      <c r="AD283" s="635"/>
    </row>
    <row r="284" spans="1:39" s="132" customFormat="1" ht="18" customHeight="1">
      <c r="A284" s="633">
        <f t="shared" si="7"/>
        <v>212</v>
      </c>
      <c r="B284" s="635"/>
      <c r="C284" s="648" t="s">
        <v>72</v>
      </c>
      <c r="D284" s="649"/>
      <c r="E284" s="649"/>
      <c r="F284" s="649"/>
      <c r="G284" s="649"/>
      <c r="H284" s="649"/>
      <c r="I284" s="649"/>
      <c r="J284" s="649"/>
      <c r="K284" s="649"/>
      <c r="L284" s="649"/>
      <c r="M284" s="649"/>
      <c r="N284" s="649"/>
      <c r="O284" s="649"/>
      <c r="P284" s="649"/>
      <c r="Q284" s="649"/>
      <c r="R284" s="649"/>
      <c r="S284" s="649"/>
      <c r="T284" s="650"/>
      <c r="U284" s="633">
        <v>1</v>
      </c>
      <c r="V284" s="634"/>
      <c r="W284" s="634"/>
      <c r="X284" s="634"/>
      <c r="Y284" s="635"/>
      <c r="Z284" s="633">
        <v>0.01</v>
      </c>
      <c r="AA284" s="634"/>
      <c r="AB284" s="634"/>
      <c r="AC284" s="634"/>
      <c r="AD284" s="635"/>
    </row>
    <row r="285" spans="1:39" s="132" customFormat="1" ht="18" customHeight="1">
      <c r="A285" s="69" t="s">
        <v>73</v>
      </c>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1"/>
      <c r="AM285" s="52"/>
    </row>
    <row r="286" spans="1:39" s="317" customFormat="1" ht="18" customHeight="1">
      <c r="A286" s="633">
        <v>213</v>
      </c>
      <c r="B286" s="635"/>
      <c r="C286" s="648" t="s">
        <v>1318</v>
      </c>
      <c r="D286" s="649"/>
      <c r="E286" s="649"/>
      <c r="F286" s="649"/>
      <c r="G286" s="649"/>
      <c r="H286" s="649"/>
      <c r="I286" s="649"/>
      <c r="J286" s="649"/>
      <c r="K286" s="649"/>
      <c r="L286" s="649"/>
      <c r="M286" s="649"/>
      <c r="N286" s="649"/>
      <c r="O286" s="649"/>
      <c r="P286" s="649"/>
      <c r="Q286" s="649"/>
      <c r="R286" s="649"/>
      <c r="S286" s="649"/>
      <c r="T286" s="650"/>
      <c r="U286" s="633">
        <v>2</v>
      </c>
      <c r="V286" s="634"/>
      <c r="W286" s="634"/>
      <c r="X286" s="634"/>
      <c r="Y286" s="635"/>
      <c r="Z286" s="633">
        <v>0.04</v>
      </c>
      <c r="AA286" s="634"/>
      <c r="AB286" s="634"/>
      <c r="AC286" s="634"/>
      <c r="AD286" s="635"/>
    </row>
    <row r="287" spans="1:39" s="317" customFormat="1" ht="18" customHeight="1">
      <c r="A287" s="633">
        <f>A286+1</f>
        <v>214</v>
      </c>
      <c r="B287" s="635"/>
      <c r="C287" s="648" t="s">
        <v>74</v>
      </c>
      <c r="D287" s="649"/>
      <c r="E287" s="649"/>
      <c r="F287" s="649"/>
      <c r="G287" s="649"/>
      <c r="H287" s="649"/>
      <c r="I287" s="649"/>
      <c r="J287" s="649"/>
      <c r="K287" s="649"/>
      <c r="L287" s="649"/>
      <c r="M287" s="649"/>
      <c r="N287" s="649"/>
      <c r="O287" s="649"/>
      <c r="P287" s="649"/>
      <c r="Q287" s="649"/>
      <c r="R287" s="649"/>
      <c r="S287" s="649"/>
      <c r="T287" s="650"/>
      <c r="U287" s="633">
        <v>1</v>
      </c>
      <c r="V287" s="634"/>
      <c r="W287" s="634"/>
      <c r="X287" s="634"/>
      <c r="Y287" s="635"/>
      <c r="Z287" s="633">
        <v>0.04</v>
      </c>
      <c r="AA287" s="634"/>
      <c r="AB287" s="634"/>
      <c r="AC287" s="634"/>
      <c r="AD287" s="635"/>
    </row>
    <row r="288" spans="1:39" s="317" customFormat="1" ht="18" customHeight="1">
      <c r="A288" s="633">
        <f>A287+1</f>
        <v>215</v>
      </c>
      <c r="B288" s="635"/>
      <c r="C288" s="631" t="s">
        <v>1320</v>
      </c>
      <c r="D288" s="631"/>
      <c r="E288" s="631"/>
      <c r="F288" s="631"/>
      <c r="G288" s="631"/>
      <c r="H288" s="631"/>
      <c r="I288" s="631"/>
      <c r="J288" s="631"/>
      <c r="K288" s="631"/>
      <c r="L288" s="631"/>
      <c r="M288" s="631"/>
      <c r="N288" s="631"/>
      <c r="O288" s="631"/>
      <c r="P288" s="631"/>
      <c r="Q288" s="631"/>
      <c r="R288" s="631"/>
      <c r="S288" s="631">
        <v>1</v>
      </c>
      <c r="T288" s="631"/>
      <c r="U288" s="622">
        <v>5</v>
      </c>
      <c r="V288" s="622"/>
      <c r="W288" s="622"/>
      <c r="X288" s="622"/>
      <c r="Y288" s="622"/>
      <c r="Z288" s="633">
        <v>0.01</v>
      </c>
      <c r="AA288" s="634"/>
      <c r="AB288" s="634"/>
      <c r="AC288" s="634"/>
      <c r="AD288" s="635"/>
    </row>
    <row r="289" spans="1:39" s="132" customFormat="1" ht="18" customHeight="1">
      <c r="A289" s="69" t="s">
        <v>75</v>
      </c>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1"/>
      <c r="AM289" s="52"/>
    </row>
    <row r="290" spans="1:39" s="317" customFormat="1" ht="18" customHeight="1">
      <c r="A290" s="633">
        <v>216</v>
      </c>
      <c r="B290" s="635"/>
      <c r="C290" s="648" t="s">
        <v>1318</v>
      </c>
      <c r="D290" s="649"/>
      <c r="E290" s="649"/>
      <c r="F290" s="649"/>
      <c r="G290" s="649"/>
      <c r="H290" s="649"/>
      <c r="I290" s="649"/>
      <c r="J290" s="649"/>
      <c r="K290" s="649"/>
      <c r="L290" s="649"/>
      <c r="M290" s="649"/>
      <c r="N290" s="649"/>
      <c r="O290" s="649"/>
      <c r="P290" s="649"/>
      <c r="Q290" s="649"/>
      <c r="R290" s="649"/>
      <c r="S290" s="649"/>
      <c r="T290" s="650"/>
      <c r="U290" s="633">
        <v>3</v>
      </c>
      <c r="V290" s="634"/>
      <c r="W290" s="634"/>
      <c r="X290" s="634"/>
      <c r="Y290" s="635"/>
      <c r="Z290" s="633">
        <v>0.03</v>
      </c>
      <c r="AA290" s="634"/>
      <c r="AB290" s="634"/>
      <c r="AC290" s="634"/>
      <c r="AD290" s="635"/>
    </row>
    <row r="291" spans="1:39" s="317" customFormat="1" ht="18" customHeight="1">
      <c r="A291" s="633">
        <f>A290+1</f>
        <v>217</v>
      </c>
      <c r="B291" s="635"/>
      <c r="C291" s="648" t="s">
        <v>1319</v>
      </c>
      <c r="D291" s="649"/>
      <c r="E291" s="649"/>
      <c r="F291" s="649"/>
      <c r="G291" s="649"/>
      <c r="H291" s="649"/>
      <c r="I291" s="649"/>
      <c r="J291" s="649"/>
      <c r="K291" s="649"/>
      <c r="L291" s="649"/>
      <c r="M291" s="649"/>
      <c r="N291" s="649"/>
      <c r="O291" s="649"/>
      <c r="P291" s="649"/>
      <c r="Q291" s="649"/>
      <c r="R291" s="649"/>
      <c r="S291" s="649"/>
      <c r="T291" s="650"/>
      <c r="U291" s="633">
        <v>2</v>
      </c>
      <c r="V291" s="634"/>
      <c r="W291" s="634"/>
      <c r="X291" s="634"/>
      <c r="Y291" s="635"/>
      <c r="Z291" s="633">
        <v>0.03</v>
      </c>
      <c r="AA291" s="634"/>
      <c r="AB291" s="634"/>
      <c r="AC291" s="634"/>
      <c r="AD291" s="635"/>
    </row>
    <row r="292" spans="1:39" s="317" customFormat="1" ht="18" customHeight="1">
      <c r="A292" s="633">
        <f>A291+1</f>
        <v>218</v>
      </c>
      <c r="B292" s="635"/>
      <c r="C292" s="631" t="s">
        <v>1320</v>
      </c>
      <c r="D292" s="631"/>
      <c r="E292" s="631"/>
      <c r="F292" s="631"/>
      <c r="G292" s="631"/>
      <c r="H292" s="631"/>
      <c r="I292" s="631"/>
      <c r="J292" s="631"/>
      <c r="K292" s="631"/>
      <c r="L292" s="631"/>
      <c r="M292" s="631"/>
      <c r="N292" s="631"/>
      <c r="O292" s="631"/>
      <c r="P292" s="631"/>
      <c r="Q292" s="631"/>
      <c r="R292" s="631"/>
      <c r="S292" s="631">
        <v>1</v>
      </c>
      <c r="T292" s="631"/>
      <c r="U292" s="622">
        <v>18</v>
      </c>
      <c r="V292" s="622"/>
      <c r="W292" s="622"/>
      <c r="X292" s="622"/>
      <c r="Y292" s="622"/>
      <c r="Z292" s="633">
        <v>0.01</v>
      </c>
      <c r="AA292" s="634"/>
      <c r="AB292" s="634"/>
      <c r="AC292" s="634"/>
      <c r="AD292" s="635"/>
    </row>
    <row r="293" spans="1:39" s="132" customFormat="1" ht="18" customHeight="1">
      <c r="A293" s="69" t="s">
        <v>76</v>
      </c>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1"/>
      <c r="AM293" s="52"/>
    </row>
    <row r="294" spans="1:39" s="317" customFormat="1" ht="18" customHeight="1">
      <c r="A294" s="633">
        <v>219</v>
      </c>
      <c r="B294" s="635"/>
      <c r="C294" s="648" t="s">
        <v>1318</v>
      </c>
      <c r="D294" s="649"/>
      <c r="E294" s="649"/>
      <c r="F294" s="649"/>
      <c r="G294" s="649"/>
      <c r="H294" s="649"/>
      <c r="I294" s="649"/>
      <c r="J294" s="649"/>
      <c r="K294" s="649"/>
      <c r="L294" s="649"/>
      <c r="M294" s="649"/>
      <c r="N294" s="649"/>
      <c r="O294" s="649"/>
      <c r="P294" s="649"/>
      <c r="Q294" s="649"/>
      <c r="R294" s="649"/>
      <c r="S294" s="649"/>
      <c r="T294" s="650"/>
      <c r="U294" s="633">
        <v>2</v>
      </c>
      <c r="V294" s="634"/>
      <c r="W294" s="634"/>
      <c r="X294" s="634"/>
      <c r="Y294" s="635"/>
      <c r="Z294" s="633">
        <v>0.03</v>
      </c>
      <c r="AA294" s="634"/>
      <c r="AB294" s="634"/>
      <c r="AC294" s="634"/>
      <c r="AD294" s="635"/>
    </row>
    <row r="295" spans="1:39" s="317" customFormat="1" ht="18" customHeight="1">
      <c r="A295" s="633">
        <f>A294+1</f>
        <v>220</v>
      </c>
      <c r="B295" s="635"/>
      <c r="C295" s="648" t="s">
        <v>74</v>
      </c>
      <c r="D295" s="649"/>
      <c r="E295" s="649"/>
      <c r="F295" s="649"/>
      <c r="G295" s="649"/>
      <c r="H295" s="649"/>
      <c r="I295" s="649"/>
      <c r="J295" s="649"/>
      <c r="K295" s="649"/>
      <c r="L295" s="649"/>
      <c r="M295" s="649"/>
      <c r="N295" s="649"/>
      <c r="O295" s="649"/>
      <c r="P295" s="649"/>
      <c r="Q295" s="649"/>
      <c r="R295" s="649"/>
      <c r="S295" s="649"/>
      <c r="T295" s="650"/>
      <c r="U295" s="633">
        <v>1</v>
      </c>
      <c r="V295" s="634"/>
      <c r="W295" s="634"/>
      <c r="X295" s="634"/>
      <c r="Y295" s="635"/>
      <c r="Z295" s="633">
        <v>0.04</v>
      </c>
      <c r="AA295" s="634"/>
      <c r="AB295" s="634"/>
      <c r="AC295" s="634"/>
      <c r="AD295" s="635"/>
    </row>
    <row r="296" spans="1:39" s="317" customFormat="1" ht="18" customHeight="1">
      <c r="A296" s="633">
        <f>A295+1</f>
        <v>221</v>
      </c>
      <c r="B296" s="635"/>
      <c r="C296" s="631" t="s">
        <v>1320</v>
      </c>
      <c r="D296" s="631"/>
      <c r="E296" s="631"/>
      <c r="F296" s="631"/>
      <c r="G296" s="631"/>
      <c r="H296" s="631"/>
      <c r="I296" s="631"/>
      <c r="J296" s="631"/>
      <c r="K296" s="631"/>
      <c r="L296" s="631"/>
      <c r="M296" s="631"/>
      <c r="N296" s="631"/>
      <c r="O296" s="631"/>
      <c r="P296" s="631"/>
      <c r="Q296" s="631"/>
      <c r="R296" s="631"/>
      <c r="S296" s="631">
        <v>1</v>
      </c>
      <c r="T296" s="631"/>
      <c r="U296" s="622">
        <v>28</v>
      </c>
      <c r="V296" s="622"/>
      <c r="W296" s="622"/>
      <c r="X296" s="622"/>
      <c r="Y296" s="622"/>
      <c r="Z296" s="633">
        <v>0.01</v>
      </c>
      <c r="AA296" s="634"/>
      <c r="AB296" s="634"/>
      <c r="AC296" s="634"/>
      <c r="AD296" s="635"/>
    </row>
    <row r="297" spans="1:39" s="132" customFormat="1" ht="18" customHeight="1">
      <c r="A297" s="69" t="s">
        <v>77</v>
      </c>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1"/>
      <c r="AM297" s="52"/>
    </row>
    <row r="298" spans="1:39" s="317" customFormat="1" ht="18" customHeight="1">
      <c r="A298" s="633">
        <v>222</v>
      </c>
      <c r="B298" s="635"/>
      <c r="C298" s="648" t="s">
        <v>1318</v>
      </c>
      <c r="D298" s="649"/>
      <c r="E298" s="649"/>
      <c r="F298" s="649"/>
      <c r="G298" s="649"/>
      <c r="H298" s="649"/>
      <c r="I298" s="649"/>
      <c r="J298" s="649"/>
      <c r="K298" s="649"/>
      <c r="L298" s="649"/>
      <c r="M298" s="649"/>
      <c r="N298" s="649"/>
      <c r="O298" s="649"/>
      <c r="P298" s="649"/>
      <c r="Q298" s="649"/>
      <c r="R298" s="649"/>
      <c r="S298" s="649"/>
      <c r="T298" s="650"/>
      <c r="U298" s="633">
        <v>3</v>
      </c>
      <c r="V298" s="634"/>
      <c r="W298" s="634"/>
      <c r="X298" s="634"/>
      <c r="Y298" s="635"/>
      <c r="Z298" s="633">
        <v>0.04</v>
      </c>
      <c r="AA298" s="634"/>
      <c r="AB298" s="634"/>
      <c r="AC298" s="634"/>
      <c r="AD298" s="635"/>
    </row>
    <row r="299" spans="1:39" s="317" customFormat="1" ht="18" customHeight="1">
      <c r="A299" s="633">
        <f t="shared" ref="A299:A306" si="8">A298+1</f>
        <v>223</v>
      </c>
      <c r="B299" s="635"/>
      <c r="C299" s="648" t="s">
        <v>1319</v>
      </c>
      <c r="D299" s="649"/>
      <c r="E299" s="649"/>
      <c r="F299" s="649"/>
      <c r="G299" s="649"/>
      <c r="H299" s="649"/>
      <c r="I299" s="649"/>
      <c r="J299" s="649"/>
      <c r="K299" s="649"/>
      <c r="L299" s="649"/>
      <c r="M299" s="649"/>
      <c r="N299" s="649"/>
      <c r="O299" s="649"/>
      <c r="P299" s="649"/>
      <c r="Q299" s="649"/>
      <c r="R299" s="649"/>
      <c r="S299" s="649"/>
      <c r="T299" s="650"/>
      <c r="U299" s="633">
        <v>2</v>
      </c>
      <c r="V299" s="634"/>
      <c r="W299" s="634"/>
      <c r="X299" s="634"/>
      <c r="Y299" s="635"/>
      <c r="Z299" s="633">
        <v>0.04</v>
      </c>
      <c r="AA299" s="634"/>
      <c r="AB299" s="634"/>
      <c r="AC299" s="634"/>
      <c r="AD299" s="635"/>
    </row>
    <row r="300" spans="1:39" s="317" customFormat="1" ht="18" customHeight="1">
      <c r="A300" s="633">
        <f t="shared" si="8"/>
        <v>224</v>
      </c>
      <c r="B300" s="635"/>
      <c r="C300" s="631" t="s">
        <v>1320</v>
      </c>
      <c r="D300" s="631"/>
      <c r="E300" s="631"/>
      <c r="F300" s="631"/>
      <c r="G300" s="631"/>
      <c r="H300" s="631"/>
      <c r="I300" s="631"/>
      <c r="J300" s="631"/>
      <c r="K300" s="631"/>
      <c r="L300" s="631"/>
      <c r="M300" s="631"/>
      <c r="N300" s="631"/>
      <c r="O300" s="631"/>
      <c r="P300" s="631"/>
      <c r="Q300" s="631"/>
      <c r="R300" s="631"/>
      <c r="S300" s="631">
        <v>1</v>
      </c>
      <c r="T300" s="631"/>
      <c r="U300" s="622">
        <v>12</v>
      </c>
      <c r="V300" s="622"/>
      <c r="W300" s="622"/>
      <c r="X300" s="622"/>
      <c r="Y300" s="622"/>
      <c r="Z300" s="633">
        <v>0.01</v>
      </c>
      <c r="AA300" s="634"/>
      <c r="AB300" s="634"/>
      <c r="AC300" s="634"/>
      <c r="AD300" s="635"/>
    </row>
    <row r="301" spans="1:39" s="132" customFormat="1" ht="18" customHeight="1">
      <c r="A301" s="633">
        <f t="shared" si="8"/>
        <v>225</v>
      </c>
      <c r="B301" s="635"/>
      <c r="C301" s="648" t="s">
        <v>78</v>
      </c>
      <c r="D301" s="649"/>
      <c r="E301" s="649"/>
      <c r="F301" s="649"/>
      <c r="G301" s="649"/>
      <c r="H301" s="649"/>
      <c r="I301" s="649"/>
      <c r="J301" s="649"/>
      <c r="K301" s="649"/>
      <c r="L301" s="649"/>
      <c r="M301" s="649"/>
      <c r="N301" s="649"/>
      <c r="O301" s="649"/>
      <c r="P301" s="649"/>
      <c r="Q301" s="649"/>
      <c r="R301" s="649"/>
      <c r="S301" s="649"/>
      <c r="T301" s="650"/>
      <c r="U301" s="633">
        <v>1</v>
      </c>
      <c r="V301" s="634"/>
      <c r="W301" s="634"/>
      <c r="X301" s="634"/>
      <c r="Y301" s="635"/>
      <c r="Z301" s="633">
        <v>0.01</v>
      </c>
      <c r="AA301" s="634"/>
      <c r="AB301" s="634"/>
      <c r="AC301" s="634"/>
      <c r="AD301" s="635"/>
    </row>
    <row r="302" spans="1:39" s="132" customFormat="1" ht="18" customHeight="1">
      <c r="A302" s="633">
        <f t="shared" si="8"/>
        <v>226</v>
      </c>
      <c r="B302" s="635"/>
      <c r="C302" s="648" t="s">
        <v>79</v>
      </c>
      <c r="D302" s="649"/>
      <c r="E302" s="649"/>
      <c r="F302" s="649"/>
      <c r="G302" s="649"/>
      <c r="H302" s="649"/>
      <c r="I302" s="649"/>
      <c r="J302" s="649"/>
      <c r="K302" s="649"/>
      <c r="L302" s="649"/>
      <c r="M302" s="649"/>
      <c r="N302" s="649"/>
      <c r="O302" s="649"/>
      <c r="P302" s="649"/>
      <c r="Q302" s="649"/>
      <c r="R302" s="649"/>
      <c r="S302" s="649"/>
      <c r="T302" s="650"/>
      <c r="U302" s="633">
        <v>1</v>
      </c>
      <c r="V302" s="634"/>
      <c r="W302" s="634"/>
      <c r="X302" s="634"/>
      <c r="Y302" s="635"/>
      <c r="Z302" s="633">
        <v>0.01</v>
      </c>
      <c r="AA302" s="634"/>
      <c r="AB302" s="634"/>
      <c r="AC302" s="634"/>
      <c r="AD302" s="635"/>
    </row>
    <row r="303" spans="1:39" s="132" customFormat="1" ht="18" customHeight="1">
      <c r="A303" s="633">
        <f t="shared" si="8"/>
        <v>227</v>
      </c>
      <c r="B303" s="635"/>
      <c r="C303" s="648" t="s">
        <v>80</v>
      </c>
      <c r="D303" s="649"/>
      <c r="E303" s="649"/>
      <c r="F303" s="649"/>
      <c r="G303" s="649"/>
      <c r="H303" s="649"/>
      <c r="I303" s="649"/>
      <c r="J303" s="649"/>
      <c r="K303" s="649"/>
      <c r="L303" s="649"/>
      <c r="M303" s="649"/>
      <c r="N303" s="649"/>
      <c r="O303" s="649"/>
      <c r="P303" s="649"/>
      <c r="Q303" s="649"/>
      <c r="R303" s="649"/>
      <c r="S303" s="649"/>
      <c r="T303" s="650"/>
      <c r="U303" s="633">
        <v>1</v>
      </c>
      <c r="V303" s="634"/>
      <c r="W303" s="634"/>
      <c r="X303" s="634"/>
      <c r="Y303" s="635"/>
      <c r="Z303" s="633">
        <v>0.01</v>
      </c>
      <c r="AA303" s="634"/>
      <c r="AB303" s="634"/>
      <c r="AC303" s="634"/>
      <c r="AD303" s="635"/>
    </row>
    <row r="304" spans="1:39" s="132" customFormat="1" ht="18" customHeight="1">
      <c r="A304" s="633">
        <f t="shared" si="8"/>
        <v>228</v>
      </c>
      <c r="B304" s="635"/>
      <c r="C304" s="648" t="s">
        <v>81</v>
      </c>
      <c r="D304" s="649"/>
      <c r="E304" s="649"/>
      <c r="F304" s="649"/>
      <c r="G304" s="649"/>
      <c r="H304" s="649"/>
      <c r="I304" s="649"/>
      <c r="J304" s="649"/>
      <c r="K304" s="649"/>
      <c r="L304" s="649"/>
      <c r="M304" s="649"/>
      <c r="N304" s="649"/>
      <c r="O304" s="649"/>
      <c r="P304" s="649"/>
      <c r="Q304" s="649"/>
      <c r="R304" s="649"/>
      <c r="S304" s="649"/>
      <c r="T304" s="650"/>
      <c r="U304" s="633">
        <v>1</v>
      </c>
      <c r="V304" s="634"/>
      <c r="W304" s="634"/>
      <c r="X304" s="634"/>
      <c r="Y304" s="635"/>
      <c r="Z304" s="633">
        <v>0.01</v>
      </c>
      <c r="AA304" s="634"/>
      <c r="AB304" s="634"/>
      <c r="AC304" s="634"/>
      <c r="AD304" s="635"/>
    </row>
    <row r="305" spans="1:39" s="132" customFormat="1" ht="18" customHeight="1">
      <c r="A305" s="633">
        <f t="shared" si="8"/>
        <v>229</v>
      </c>
      <c r="B305" s="635"/>
      <c r="C305" s="648" t="s">
        <v>82</v>
      </c>
      <c r="D305" s="649"/>
      <c r="E305" s="649"/>
      <c r="F305" s="649"/>
      <c r="G305" s="649"/>
      <c r="H305" s="649"/>
      <c r="I305" s="649"/>
      <c r="J305" s="649"/>
      <c r="K305" s="649"/>
      <c r="L305" s="649"/>
      <c r="M305" s="649"/>
      <c r="N305" s="649"/>
      <c r="O305" s="649"/>
      <c r="P305" s="649"/>
      <c r="Q305" s="649"/>
      <c r="R305" s="649"/>
      <c r="S305" s="649"/>
      <c r="T305" s="650"/>
      <c r="U305" s="633">
        <v>1</v>
      </c>
      <c r="V305" s="634"/>
      <c r="W305" s="634"/>
      <c r="X305" s="634"/>
      <c r="Y305" s="635"/>
      <c r="Z305" s="633">
        <v>0.01</v>
      </c>
      <c r="AA305" s="634"/>
      <c r="AB305" s="634"/>
      <c r="AC305" s="634"/>
      <c r="AD305" s="635"/>
    </row>
    <row r="306" spans="1:39" s="132" customFormat="1" ht="18" customHeight="1">
      <c r="A306" s="633">
        <f t="shared" si="8"/>
        <v>230</v>
      </c>
      <c r="B306" s="635"/>
      <c r="C306" s="648" t="s">
        <v>83</v>
      </c>
      <c r="D306" s="649"/>
      <c r="E306" s="649"/>
      <c r="F306" s="649"/>
      <c r="G306" s="649"/>
      <c r="H306" s="649"/>
      <c r="I306" s="649"/>
      <c r="J306" s="649"/>
      <c r="K306" s="649"/>
      <c r="L306" s="649"/>
      <c r="M306" s="649"/>
      <c r="N306" s="649"/>
      <c r="O306" s="649"/>
      <c r="P306" s="649"/>
      <c r="Q306" s="649"/>
      <c r="R306" s="649"/>
      <c r="S306" s="649"/>
      <c r="T306" s="650"/>
      <c r="U306" s="633">
        <v>1</v>
      </c>
      <c r="V306" s="634"/>
      <c r="W306" s="634"/>
      <c r="X306" s="634"/>
      <c r="Y306" s="635"/>
      <c r="Z306" s="633">
        <v>0.01</v>
      </c>
      <c r="AA306" s="634"/>
      <c r="AB306" s="634"/>
      <c r="AC306" s="634"/>
      <c r="AD306" s="635"/>
    </row>
    <row r="307" spans="1:39" s="132" customFormat="1" ht="18" customHeight="1">
      <c r="A307" s="69" t="s">
        <v>126</v>
      </c>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1"/>
      <c r="AM307" s="52"/>
    </row>
    <row r="308" spans="1:39" s="317" customFormat="1" ht="18" customHeight="1">
      <c r="A308" s="633">
        <v>231</v>
      </c>
      <c r="B308" s="635"/>
      <c r="C308" s="648" t="s">
        <v>85</v>
      </c>
      <c r="D308" s="649"/>
      <c r="E308" s="649"/>
      <c r="F308" s="649"/>
      <c r="G308" s="649"/>
      <c r="H308" s="649"/>
      <c r="I308" s="649"/>
      <c r="J308" s="649"/>
      <c r="K308" s="649"/>
      <c r="L308" s="649"/>
      <c r="M308" s="649"/>
      <c r="N308" s="649"/>
      <c r="O308" s="649"/>
      <c r="P308" s="649"/>
      <c r="Q308" s="649"/>
      <c r="R308" s="649"/>
      <c r="S308" s="649"/>
      <c r="T308" s="650"/>
      <c r="U308" s="633">
        <v>1</v>
      </c>
      <c r="V308" s="634"/>
      <c r="W308" s="634"/>
      <c r="X308" s="634"/>
      <c r="Y308" s="635"/>
      <c r="Z308" s="633">
        <v>0.04</v>
      </c>
      <c r="AA308" s="634"/>
      <c r="AB308" s="634"/>
      <c r="AC308" s="634"/>
      <c r="AD308" s="635"/>
    </row>
    <row r="309" spans="1:39" s="317" customFormat="1" ht="18" customHeight="1">
      <c r="A309" s="633">
        <f>A308+1</f>
        <v>232</v>
      </c>
      <c r="B309" s="635"/>
      <c r="C309" s="648" t="s">
        <v>86</v>
      </c>
      <c r="D309" s="649"/>
      <c r="E309" s="649"/>
      <c r="F309" s="649"/>
      <c r="G309" s="649"/>
      <c r="H309" s="649"/>
      <c r="I309" s="649"/>
      <c r="J309" s="649"/>
      <c r="K309" s="649"/>
      <c r="L309" s="649"/>
      <c r="M309" s="649"/>
      <c r="N309" s="649"/>
      <c r="O309" s="649"/>
      <c r="P309" s="649"/>
      <c r="Q309" s="649"/>
      <c r="R309" s="649"/>
      <c r="S309" s="649"/>
      <c r="T309" s="650"/>
      <c r="U309" s="633">
        <v>1</v>
      </c>
      <c r="V309" s="634"/>
      <c r="W309" s="634"/>
      <c r="X309" s="634"/>
      <c r="Y309" s="635"/>
      <c r="Z309" s="633">
        <v>0.04</v>
      </c>
      <c r="AA309" s="634"/>
      <c r="AB309" s="634"/>
      <c r="AC309" s="634"/>
      <c r="AD309" s="635"/>
    </row>
    <row r="310" spans="1:39" s="317" customFormat="1" ht="18" customHeight="1">
      <c r="A310" s="633">
        <f>A309+1</f>
        <v>233</v>
      </c>
      <c r="B310" s="635"/>
      <c r="C310" s="631" t="s">
        <v>87</v>
      </c>
      <c r="D310" s="631"/>
      <c r="E310" s="631"/>
      <c r="F310" s="631"/>
      <c r="G310" s="631"/>
      <c r="H310" s="631"/>
      <c r="I310" s="631"/>
      <c r="J310" s="631"/>
      <c r="K310" s="631"/>
      <c r="L310" s="631"/>
      <c r="M310" s="631"/>
      <c r="N310" s="631"/>
      <c r="O310" s="631"/>
      <c r="P310" s="631"/>
      <c r="Q310" s="631"/>
      <c r="R310" s="631"/>
      <c r="S310" s="631">
        <v>1</v>
      </c>
      <c r="T310" s="631"/>
      <c r="U310" s="622">
        <v>1</v>
      </c>
      <c r="V310" s="622"/>
      <c r="W310" s="622"/>
      <c r="X310" s="622"/>
      <c r="Y310" s="622"/>
      <c r="Z310" s="633">
        <v>0.01</v>
      </c>
      <c r="AA310" s="634"/>
      <c r="AB310" s="634"/>
      <c r="AC310" s="634"/>
      <c r="AD310" s="635"/>
    </row>
    <row r="311" spans="1:39" s="132" customFormat="1" ht="18" customHeight="1">
      <c r="A311" s="69" t="s">
        <v>90</v>
      </c>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1"/>
      <c r="AM311" s="52"/>
    </row>
    <row r="312" spans="1:39" s="317" customFormat="1" ht="18" customHeight="1">
      <c r="A312" s="633">
        <v>234</v>
      </c>
      <c r="B312" s="635"/>
      <c r="C312" s="648" t="s">
        <v>85</v>
      </c>
      <c r="D312" s="649"/>
      <c r="E312" s="649"/>
      <c r="F312" s="649"/>
      <c r="G312" s="649"/>
      <c r="H312" s="649"/>
      <c r="I312" s="649"/>
      <c r="J312" s="649"/>
      <c r="K312" s="649"/>
      <c r="L312" s="649"/>
      <c r="M312" s="649"/>
      <c r="N312" s="649"/>
      <c r="O312" s="649"/>
      <c r="P312" s="649"/>
      <c r="Q312" s="649"/>
      <c r="R312" s="649"/>
      <c r="S312" s="649"/>
      <c r="T312" s="650"/>
      <c r="U312" s="633">
        <v>1</v>
      </c>
      <c r="V312" s="634"/>
      <c r="W312" s="634"/>
      <c r="X312" s="634"/>
      <c r="Y312" s="635"/>
      <c r="Z312" s="633">
        <v>0.04</v>
      </c>
      <c r="AA312" s="634"/>
      <c r="AB312" s="634"/>
      <c r="AC312" s="634"/>
      <c r="AD312" s="635"/>
    </row>
    <row r="313" spans="1:39" s="317" customFormat="1" ht="18" customHeight="1">
      <c r="A313" s="633">
        <f>A312+1</f>
        <v>235</v>
      </c>
      <c r="B313" s="635"/>
      <c r="C313" s="648" t="s">
        <v>86</v>
      </c>
      <c r="D313" s="649"/>
      <c r="E313" s="649"/>
      <c r="F313" s="649"/>
      <c r="G313" s="649"/>
      <c r="H313" s="649"/>
      <c r="I313" s="649"/>
      <c r="J313" s="649"/>
      <c r="K313" s="649"/>
      <c r="L313" s="649"/>
      <c r="M313" s="649"/>
      <c r="N313" s="649"/>
      <c r="O313" s="649"/>
      <c r="P313" s="649"/>
      <c r="Q313" s="649"/>
      <c r="R313" s="649"/>
      <c r="S313" s="649"/>
      <c r="T313" s="650"/>
      <c r="U313" s="633">
        <v>1</v>
      </c>
      <c r="V313" s="634"/>
      <c r="W313" s="634"/>
      <c r="X313" s="634"/>
      <c r="Y313" s="635"/>
      <c r="Z313" s="633">
        <v>0.04</v>
      </c>
      <c r="AA313" s="634"/>
      <c r="AB313" s="634"/>
      <c r="AC313" s="634"/>
      <c r="AD313" s="635"/>
    </row>
    <row r="314" spans="1:39" s="317" customFormat="1" ht="18" customHeight="1">
      <c r="A314" s="633">
        <f>A313+1</f>
        <v>236</v>
      </c>
      <c r="B314" s="635"/>
      <c r="C314" s="631" t="s">
        <v>87</v>
      </c>
      <c r="D314" s="631"/>
      <c r="E314" s="631"/>
      <c r="F314" s="631"/>
      <c r="G314" s="631"/>
      <c r="H314" s="631"/>
      <c r="I314" s="631"/>
      <c r="J314" s="631"/>
      <c r="K314" s="631"/>
      <c r="L314" s="631"/>
      <c r="M314" s="631"/>
      <c r="N314" s="631"/>
      <c r="O314" s="631"/>
      <c r="P314" s="631"/>
      <c r="Q314" s="631"/>
      <c r="R314" s="631"/>
      <c r="S314" s="631">
        <v>1</v>
      </c>
      <c r="T314" s="631"/>
      <c r="U314" s="622">
        <v>1</v>
      </c>
      <c r="V314" s="622"/>
      <c r="W314" s="622"/>
      <c r="X314" s="622"/>
      <c r="Y314" s="622"/>
      <c r="Z314" s="633">
        <v>0.01</v>
      </c>
      <c r="AA314" s="634"/>
      <c r="AB314" s="634"/>
      <c r="AC314" s="634"/>
      <c r="AD314" s="635"/>
    </row>
    <row r="315" spans="1:39" s="132" customFormat="1" ht="18" customHeight="1">
      <c r="A315" s="69" t="s">
        <v>91</v>
      </c>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1"/>
      <c r="AM315" s="52"/>
    </row>
    <row r="316" spans="1:39" s="317" customFormat="1" ht="18" customHeight="1">
      <c r="A316" s="633">
        <v>237</v>
      </c>
      <c r="B316" s="635"/>
      <c r="C316" s="648" t="s">
        <v>85</v>
      </c>
      <c r="D316" s="649"/>
      <c r="E316" s="649"/>
      <c r="F316" s="649"/>
      <c r="G316" s="649"/>
      <c r="H316" s="649"/>
      <c r="I316" s="649"/>
      <c r="J316" s="649"/>
      <c r="K316" s="649"/>
      <c r="L316" s="649"/>
      <c r="M316" s="649"/>
      <c r="N316" s="649"/>
      <c r="O316" s="649"/>
      <c r="P316" s="649"/>
      <c r="Q316" s="649"/>
      <c r="R316" s="649"/>
      <c r="S316" s="649"/>
      <c r="T316" s="650"/>
      <c r="U316" s="633">
        <v>1</v>
      </c>
      <c r="V316" s="634"/>
      <c r="W316" s="634"/>
      <c r="X316" s="634"/>
      <c r="Y316" s="635"/>
      <c r="Z316" s="633">
        <v>0.04</v>
      </c>
      <c r="AA316" s="634"/>
      <c r="AB316" s="634"/>
      <c r="AC316" s="634"/>
      <c r="AD316" s="635"/>
    </row>
    <row r="317" spans="1:39" s="317" customFormat="1" ht="18" customHeight="1">
      <c r="A317" s="633">
        <f>A316+1</f>
        <v>238</v>
      </c>
      <c r="B317" s="635"/>
      <c r="C317" s="648" t="s">
        <v>86</v>
      </c>
      <c r="D317" s="649"/>
      <c r="E317" s="649"/>
      <c r="F317" s="649"/>
      <c r="G317" s="649"/>
      <c r="H317" s="649"/>
      <c r="I317" s="649"/>
      <c r="J317" s="649"/>
      <c r="K317" s="649"/>
      <c r="L317" s="649"/>
      <c r="M317" s="649"/>
      <c r="N317" s="649"/>
      <c r="O317" s="649"/>
      <c r="P317" s="649"/>
      <c r="Q317" s="649"/>
      <c r="R317" s="649"/>
      <c r="S317" s="649"/>
      <c r="T317" s="650"/>
      <c r="U317" s="633">
        <v>1</v>
      </c>
      <c r="V317" s="634"/>
      <c r="W317" s="634"/>
      <c r="X317" s="634"/>
      <c r="Y317" s="635"/>
      <c r="Z317" s="633">
        <v>0.04</v>
      </c>
      <c r="AA317" s="634"/>
      <c r="AB317" s="634"/>
      <c r="AC317" s="634"/>
      <c r="AD317" s="635"/>
    </row>
    <row r="318" spans="1:39" s="317" customFormat="1" ht="18" customHeight="1">
      <c r="A318" s="633">
        <f>A317+1</f>
        <v>239</v>
      </c>
      <c r="B318" s="635"/>
      <c r="C318" s="631" t="s">
        <v>87</v>
      </c>
      <c r="D318" s="631"/>
      <c r="E318" s="631"/>
      <c r="F318" s="631"/>
      <c r="G318" s="631"/>
      <c r="H318" s="631"/>
      <c r="I318" s="631"/>
      <c r="J318" s="631"/>
      <c r="K318" s="631"/>
      <c r="L318" s="631"/>
      <c r="M318" s="631"/>
      <c r="N318" s="631"/>
      <c r="O318" s="631"/>
      <c r="P318" s="631"/>
      <c r="Q318" s="631"/>
      <c r="R318" s="631"/>
      <c r="S318" s="631">
        <v>1</v>
      </c>
      <c r="T318" s="631"/>
      <c r="U318" s="622">
        <v>1</v>
      </c>
      <c r="V318" s="622"/>
      <c r="W318" s="622"/>
      <c r="X318" s="622"/>
      <c r="Y318" s="622"/>
      <c r="Z318" s="633">
        <v>0.01</v>
      </c>
      <c r="AA318" s="634"/>
      <c r="AB318" s="634"/>
      <c r="AC318" s="634"/>
      <c r="AD318" s="635"/>
    </row>
    <row r="319" spans="1:39" s="132" customFormat="1" ht="18" customHeight="1">
      <c r="A319" s="69" t="s">
        <v>127</v>
      </c>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1"/>
      <c r="AM319" s="52"/>
    </row>
    <row r="320" spans="1:39" s="317" customFormat="1" ht="18" customHeight="1">
      <c r="A320" s="633">
        <v>240</v>
      </c>
      <c r="B320" s="635"/>
      <c r="C320" s="648" t="s">
        <v>85</v>
      </c>
      <c r="D320" s="649"/>
      <c r="E320" s="649"/>
      <c r="F320" s="649"/>
      <c r="G320" s="649"/>
      <c r="H320" s="649"/>
      <c r="I320" s="649"/>
      <c r="J320" s="649"/>
      <c r="K320" s="649"/>
      <c r="L320" s="649"/>
      <c r="M320" s="649"/>
      <c r="N320" s="649"/>
      <c r="O320" s="649"/>
      <c r="P320" s="649"/>
      <c r="Q320" s="649"/>
      <c r="R320" s="649"/>
      <c r="S320" s="649"/>
      <c r="T320" s="650"/>
      <c r="U320" s="633">
        <v>1</v>
      </c>
      <c r="V320" s="634"/>
      <c r="W320" s="634"/>
      <c r="X320" s="634"/>
      <c r="Y320" s="635"/>
      <c r="Z320" s="633">
        <v>0.04</v>
      </c>
      <c r="AA320" s="634"/>
      <c r="AB320" s="634"/>
      <c r="AC320" s="634"/>
      <c r="AD320" s="635"/>
    </row>
    <row r="321" spans="1:39" s="317" customFormat="1" ht="18" customHeight="1">
      <c r="A321" s="633">
        <f>A320+1</f>
        <v>241</v>
      </c>
      <c r="B321" s="635"/>
      <c r="C321" s="648" t="s">
        <v>86</v>
      </c>
      <c r="D321" s="649"/>
      <c r="E321" s="649"/>
      <c r="F321" s="649"/>
      <c r="G321" s="649"/>
      <c r="H321" s="649"/>
      <c r="I321" s="649"/>
      <c r="J321" s="649"/>
      <c r="K321" s="649"/>
      <c r="L321" s="649"/>
      <c r="M321" s="649"/>
      <c r="N321" s="649"/>
      <c r="O321" s="649"/>
      <c r="P321" s="649"/>
      <c r="Q321" s="649"/>
      <c r="R321" s="649"/>
      <c r="S321" s="649"/>
      <c r="T321" s="650"/>
      <c r="U321" s="633">
        <v>1</v>
      </c>
      <c r="V321" s="634"/>
      <c r="W321" s="634"/>
      <c r="X321" s="634"/>
      <c r="Y321" s="635"/>
      <c r="Z321" s="633">
        <v>0.04</v>
      </c>
      <c r="AA321" s="634"/>
      <c r="AB321" s="634"/>
      <c r="AC321" s="634"/>
      <c r="AD321" s="635"/>
    </row>
    <row r="322" spans="1:39" s="317" customFormat="1" ht="18" customHeight="1">
      <c r="A322" s="633">
        <f>A321+1</f>
        <v>242</v>
      </c>
      <c r="B322" s="635"/>
      <c r="C322" s="631" t="s">
        <v>87</v>
      </c>
      <c r="D322" s="631"/>
      <c r="E322" s="631"/>
      <c r="F322" s="631"/>
      <c r="G322" s="631"/>
      <c r="H322" s="631"/>
      <c r="I322" s="631"/>
      <c r="J322" s="631"/>
      <c r="K322" s="631"/>
      <c r="L322" s="631"/>
      <c r="M322" s="631"/>
      <c r="N322" s="631"/>
      <c r="O322" s="631"/>
      <c r="P322" s="631"/>
      <c r="Q322" s="631"/>
      <c r="R322" s="631"/>
      <c r="S322" s="631">
        <v>1</v>
      </c>
      <c r="T322" s="631"/>
      <c r="U322" s="622">
        <v>1</v>
      </c>
      <c r="V322" s="622"/>
      <c r="W322" s="622"/>
      <c r="X322" s="622"/>
      <c r="Y322" s="622"/>
      <c r="Z322" s="633">
        <v>0.01</v>
      </c>
      <c r="AA322" s="634"/>
      <c r="AB322" s="634"/>
      <c r="AC322" s="634"/>
      <c r="AD322" s="635"/>
    </row>
    <row r="323" spans="1:39" s="132" customFormat="1" ht="18" customHeight="1">
      <c r="A323" s="69" t="s">
        <v>128</v>
      </c>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1"/>
      <c r="AM323" s="52"/>
    </row>
    <row r="324" spans="1:39" s="317" customFormat="1" ht="18" customHeight="1">
      <c r="A324" s="633">
        <v>243</v>
      </c>
      <c r="B324" s="635"/>
      <c r="C324" s="648" t="s">
        <v>85</v>
      </c>
      <c r="D324" s="649"/>
      <c r="E324" s="649"/>
      <c r="F324" s="649"/>
      <c r="G324" s="649"/>
      <c r="H324" s="649"/>
      <c r="I324" s="649"/>
      <c r="J324" s="649"/>
      <c r="K324" s="649"/>
      <c r="L324" s="649"/>
      <c r="M324" s="649"/>
      <c r="N324" s="649"/>
      <c r="O324" s="649"/>
      <c r="P324" s="649"/>
      <c r="Q324" s="649"/>
      <c r="R324" s="649"/>
      <c r="S324" s="649"/>
      <c r="T324" s="650"/>
      <c r="U324" s="633">
        <v>1</v>
      </c>
      <c r="V324" s="634"/>
      <c r="W324" s="634"/>
      <c r="X324" s="634"/>
      <c r="Y324" s="635"/>
      <c r="Z324" s="633">
        <v>0.04</v>
      </c>
      <c r="AA324" s="634"/>
      <c r="AB324" s="634"/>
      <c r="AC324" s="634"/>
      <c r="AD324" s="635"/>
    </row>
    <row r="325" spans="1:39" s="317" customFormat="1" ht="18" customHeight="1">
      <c r="A325" s="633">
        <f>A324+1</f>
        <v>244</v>
      </c>
      <c r="B325" s="635"/>
      <c r="C325" s="648" t="s">
        <v>86</v>
      </c>
      <c r="D325" s="649"/>
      <c r="E325" s="649"/>
      <c r="F325" s="649"/>
      <c r="G325" s="649"/>
      <c r="H325" s="649"/>
      <c r="I325" s="649"/>
      <c r="J325" s="649"/>
      <c r="K325" s="649"/>
      <c r="L325" s="649"/>
      <c r="M325" s="649"/>
      <c r="N325" s="649"/>
      <c r="O325" s="649"/>
      <c r="P325" s="649"/>
      <c r="Q325" s="649"/>
      <c r="R325" s="649"/>
      <c r="S325" s="649"/>
      <c r="T325" s="650"/>
      <c r="U325" s="633">
        <v>1</v>
      </c>
      <c r="V325" s="634"/>
      <c r="W325" s="634"/>
      <c r="X325" s="634"/>
      <c r="Y325" s="635"/>
      <c r="Z325" s="633">
        <v>0.04</v>
      </c>
      <c r="AA325" s="634"/>
      <c r="AB325" s="634"/>
      <c r="AC325" s="634"/>
      <c r="AD325" s="635"/>
    </row>
    <row r="326" spans="1:39" s="317" customFormat="1" ht="18" customHeight="1">
      <c r="A326" s="633">
        <f>A325+1</f>
        <v>245</v>
      </c>
      <c r="B326" s="635"/>
      <c r="C326" s="631" t="s">
        <v>87</v>
      </c>
      <c r="D326" s="631"/>
      <c r="E326" s="631"/>
      <c r="F326" s="631"/>
      <c r="G326" s="631"/>
      <c r="H326" s="631"/>
      <c r="I326" s="631"/>
      <c r="J326" s="631"/>
      <c r="K326" s="631"/>
      <c r="L326" s="631"/>
      <c r="M326" s="631"/>
      <c r="N326" s="631"/>
      <c r="O326" s="631"/>
      <c r="P326" s="631"/>
      <c r="Q326" s="631"/>
      <c r="R326" s="631"/>
      <c r="S326" s="631">
        <v>1</v>
      </c>
      <c r="T326" s="631"/>
      <c r="U326" s="622">
        <v>1</v>
      </c>
      <c r="V326" s="622"/>
      <c r="W326" s="622"/>
      <c r="X326" s="622"/>
      <c r="Y326" s="622"/>
      <c r="Z326" s="633">
        <v>0.01</v>
      </c>
      <c r="AA326" s="634"/>
      <c r="AB326" s="634"/>
      <c r="AC326" s="634"/>
      <c r="AD326" s="635"/>
    </row>
    <row r="327" spans="1:39" s="132" customFormat="1" ht="18.95" customHeight="1">
      <c r="A327" s="69" t="s">
        <v>129</v>
      </c>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1"/>
      <c r="AM327" s="52"/>
    </row>
    <row r="328" spans="1:39" s="317" customFormat="1" ht="18.95" customHeight="1">
      <c r="A328" s="633">
        <v>246</v>
      </c>
      <c r="B328" s="635"/>
      <c r="C328" s="648" t="s">
        <v>85</v>
      </c>
      <c r="D328" s="649"/>
      <c r="E328" s="649"/>
      <c r="F328" s="649"/>
      <c r="G328" s="649"/>
      <c r="H328" s="649"/>
      <c r="I328" s="649"/>
      <c r="J328" s="649"/>
      <c r="K328" s="649"/>
      <c r="L328" s="649"/>
      <c r="M328" s="649"/>
      <c r="N328" s="649"/>
      <c r="O328" s="649"/>
      <c r="P328" s="649"/>
      <c r="Q328" s="649"/>
      <c r="R328" s="649"/>
      <c r="S328" s="649"/>
      <c r="T328" s="650"/>
      <c r="U328" s="633">
        <v>1</v>
      </c>
      <c r="V328" s="634"/>
      <c r="W328" s="634"/>
      <c r="X328" s="634"/>
      <c r="Y328" s="635"/>
      <c r="Z328" s="633">
        <v>0.04</v>
      </c>
      <c r="AA328" s="634"/>
      <c r="AB328" s="634"/>
      <c r="AC328" s="634"/>
      <c r="AD328" s="635"/>
    </row>
    <row r="329" spans="1:39" s="317" customFormat="1" ht="18.95" customHeight="1">
      <c r="A329" s="633">
        <f>A328+1</f>
        <v>247</v>
      </c>
      <c r="B329" s="635"/>
      <c r="C329" s="648" t="s">
        <v>86</v>
      </c>
      <c r="D329" s="649"/>
      <c r="E329" s="649"/>
      <c r="F329" s="649"/>
      <c r="G329" s="649"/>
      <c r="H329" s="649"/>
      <c r="I329" s="649"/>
      <c r="J329" s="649"/>
      <c r="K329" s="649"/>
      <c r="L329" s="649"/>
      <c r="M329" s="649"/>
      <c r="N329" s="649"/>
      <c r="O329" s="649"/>
      <c r="P329" s="649"/>
      <c r="Q329" s="649"/>
      <c r="R329" s="649"/>
      <c r="S329" s="649"/>
      <c r="T329" s="650"/>
      <c r="U329" s="633">
        <v>1</v>
      </c>
      <c r="V329" s="634"/>
      <c r="W329" s="634"/>
      <c r="X329" s="634"/>
      <c r="Y329" s="635"/>
      <c r="Z329" s="633">
        <v>0.04</v>
      </c>
      <c r="AA329" s="634"/>
      <c r="AB329" s="634"/>
      <c r="AC329" s="634"/>
      <c r="AD329" s="635"/>
    </row>
    <row r="330" spans="1:39" s="317" customFormat="1" ht="18.95" customHeight="1">
      <c r="A330" s="633">
        <f>A329+1</f>
        <v>248</v>
      </c>
      <c r="B330" s="635"/>
      <c r="C330" s="631" t="s">
        <v>87</v>
      </c>
      <c r="D330" s="631"/>
      <c r="E330" s="631"/>
      <c r="F330" s="631"/>
      <c r="G330" s="631"/>
      <c r="H330" s="631"/>
      <c r="I330" s="631"/>
      <c r="J330" s="631"/>
      <c r="K330" s="631"/>
      <c r="L330" s="631"/>
      <c r="M330" s="631"/>
      <c r="N330" s="631"/>
      <c r="O330" s="631"/>
      <c r="P330" s="631"/>
      <c r="Q330" s="631"/>
      <c r="R330" s="631"/>
      <c r="S330" s="631">
        <v>1</v>
      </c>
      <c r="T330" s="631"/>
      <c r="U330" s="622">
        <v>1</v>
      </c>
      <c r="V330" s="622"/>
      <c r="W330" s="622"/>
      <c r="X330" s="622"/>
      <c r="Y330" s="622"/>
      <c r="Z330" s="633">
        <v>0.01</v>
      </c>
      <c r="AA330" s="634"/>
      <c r="AB330" s="634"/>
      <c r="AC330" s="634"/>
      <c r="AD330" s="635"/>
    </row>
    <row r="331" spans="1:39" s="132" customFormat="1" ht="18.95" customHeight="1">
      <c r="A331" s="69" t="s">
        <v>130</v>
      </c>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1"/>
      <c r="AM331" s="52"/>
    </row>
    <row r="332" spans="1:39" s="317" customFormat="1" ht="18.95" customHeight="1">
      <c r="A332" s="633">
        <v>249</v>
      </c>
      <c r="B332" s="635"/>
      <c r="C332" s="648" t="s">
        <v>85</v>
      </c>
      <c r="D332" s="649"/>
      <c r="E332" s="649"/>
      <c r="F332" s="649"/>
      <c r="G332" s="649"/>
      <c r="H332" s="649"/>
      <c r="I332" s="649"/>
      <c r="J332" s="649"/>
      <c r="K332" s="649"/>
      <c r="L332" s="649"/>
      <c r="M332" s="649"/>
      <c r="N332" s="649"/>
      <c r="O332" s="649"/>
      <c r="P332" s="649"/>
      <c r="Q332" s="649"/>
      <c r="R332" s="649"/>
      <c r="S332" s="649"/>
      <c r="T332" s="650"/>
      <c r="U332" s="633">
        <v>1</v>
      </c>
      <c r="V332" s="634"/>
      <c r="W332" s="634"/>
      <c r="X332" s="634"/>
      <c r="Y332" s="635"/>
      <c r="Z332" s="633">
        <v>0.04</v>
      </c>
      <c r="AA332" s="634"/>
      <c r="AB332" s="634"/>
      <c r="AC332" s="634"/>
      <c r="AD332" s="635"/>
    </row>
    <row r="333" spans="1:39" s="317" customFormat="1" ht="18.95" customHeight="1">
      <c r="A333" s="633">
        <f>A332+1</f>
        <v>250</v>
      </c>
      <c r="B333" s="635"/>
      <c r="C333" s="648" t="s">
        <v>86</v>
      </c>
      <c r="D333" s="649"/>
      <c r="E333" s="649"/>
      <c r="F333" s="649"/>
      <c r="G333" s="649"/>
      <c r="H333" s="649"/>
      <c r="I333" s="649"/>
      <c r="J333" s="649"/>
      <c r="K333" s="649"/>
      <c r="L333" s="649"/>
      <c r="M333" s="649"/>
      <c r="N333" s="649"/>
      <c r="O333" s="649"/>
      <c r="P333" s="649"/>
      <c r="Q333" s="649"/>
      <c r="R333" s="649"/>
      <c r="S333" s="649"/>
      <c r="T333" s="650"/>
      <c r="U333" s="633">
        <v>1</v>
      </c>
      <c r="V333" s="634"/>
      <c r="W333" s="634"/>
      <c r="X333" s="634"/>
      <c r="Y333" s="635"/>
      <c r="Z333" s="633">
        <v>0.04</v>
      </c>
      <c r="AA333" s="634"/>
      <c r="AB333" s="634"/>
      <c r="AC333" s="634"/>
      <c r="AD333" s="635"/>
    </row>
    <row r="334" spans="1:39" s="317" customFormat="1" ht="18.95" customHeight="1">
      <c r="A334" s="633">
        <f>A333+1</f>
        <v>251</v>
      </c>
      <c r="B334" s="635"/>
      <c r="C334" s="631" t="s">
        <v>87</v>
      </c>
      <c r="D334" s="631"/>
      <c r="E334" s="631"/>
      <c r="F334" s="631"/>
      <c r="G334" s="631"/>
      <c r="H334" s="631"/>
      <c r="I334" s="631"/>
      <c r="J334" s="631"/>
      <c r="K334" s="631"/>
      <c r="L334" s="631"/>
      <c r="M334" s="631"/>
      <c r="N334" s="631"/>
      <c r="O334" s="631"/>
      <c r="P334" s="631"/>
      <c r="Q334" s="631"/>
      <c r="R334" s="631"/>
      <c r="S334" s="631">
        <v>1</v>
      </c>
      <c r="T334" s="631"/>
      <c r="U334" s="622">
        <v>1</v>
      </c>
      <c r="V334" s="622"/>
      <c r="W334" s="622"/>
      <c r="X334" s="622"/>
      <c r="Y334" s="622"/>
      <c r="Z334" s="633">
        <v>0.01</v>
      </c>
      <c r="AA334" s="634"/>
      <c r="AB334" s="634"/>
      <c r="AC334" s="634"/>
      <c r="AD334" s="635"/>
    </row>
    <row r="335" spans="1:39" s="132" customFormat="1" ht="18.95" customHeight="1">
      <c r="A335" s="69" t="s">
        <v>131</v>
      </c>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1"/>
      <c r="AM335" s="52"/>
    </row>
    <row r="336" spans="1:39" s="317" customFormat="1" ht="18.95" customHeight="1">
      <c r="A336" s="633">
        <v>252</v>
      </c>
      <c r="B336" s="635"/>
      <c r="C336" s="648" t="s">
        <v>85</v>
      </c>
      <c r="D336" s="649"/>
      <c r="E336" s="649"/>
      <c r="F336" s="649"/>
      <c r="G336" s="649"/>
      <c r="H336" s="649"/>
      <c r="I336" s="649"/>
      <c r="J336" s="649"/>
      <c r="K336" s="649"/>
      <c r="L336" s="649"/>
      <c r="M336" s="649"/>
      <c r="N336" s="649"/>
      <c r="O336" s="649"/>
      <c r="P336" s="649"/>
      <c r="Q336" s="649"/>
      <c r="R336" s="649"/>
      <c r="S336" s="649"/>
      <c r="T336" s="650"/>
      <c r="U336" s="633">
        <v>1</v>
      </c>
      <c r="V336" s="634"/>
      <c r="W336" s="634"/>
      <c r="X336" s="634"/>
      <c r="Y336" s="635"/>
      <c r="Z336" s="633">
        <v>0.04</v>
      </c>
      <c r="AA336" s="634"/>
      <c r="AB336" s="634"/>
      <c r="AC336" s="634"/>
      <c r="AD336" s="635"/>
    </row>
    <row r="337" spans="1:39" s="317" customFormat="1" ht="18.95" customHeight="1">
      <c r="A337" s="633">
        <f>A336+1</f>
        <v>253</v>
      </c>
      <c r="B337" s="635"/>
      <c r="C337" s="648" t="s">
        <v>86</v>
      </c>
      <c r="D337" s="649"/>
      <c r="E337" s="649"/>
      <c r="F337" s="649"/>
      <c r="G337" s="649"/>
      <c r="H337" s="649"/>
      <c r="I337" s="649"/>
      <c r="J337" s="649"/>
      <c r="K337" s="649"/>
      <c r="L337" s="649"/>
      <c r="M337" s="649"/>
      <c r="N337" s="649"/>
      <c r="O337" s="649"/>
      <c r="P337" s="649"/>
      <c r="Q337" s="649"/>
      <c r="R337" s="649"/>
      <c r="S337" s="649"/>
      <c r="T337" s="650"/>
      <c r="U337" s="633">
        <v>1</v>
      </c>
      <c r="V337" s="634"/>
      <c r="W337" s="634"/>
      <c r="X337" s="634"/>
      <c r="Y337" s="635"/>
      <c r="Z337" s="633">
        <v>0.04</v>
      </c>
      <c r="AA337" s="634"/>
      <c r="AB337" s="634"/>
      <c r="AC337" s="634"/>
      <c r="AD337" s="635"/>
    </row>
    <row r="338" spans="1:39" s="317" customFormat="1" ht="18.95" customHeight="1">
      <c r="A338" s="633">
        <f>A337+1</f>
        <v>254</v>
      </c>
      <c r="B338" s="635"/>
      <c r="C338" s="631" t="s">
        <v>87</v>
      </c>
      <c r="D338" s="631"/>
      <c r="E338" s="631"/>
      <c r="F338" s="631"/>
      <c r="G338" s="631"/>
      <c r="H338" s="631"/>
      <c r="I338" s="631"/>
      <c r="J338" s="631"/>
      <c r="K338" s="631"/>
      <c r="L338" s="631"/>
      <c r="M338" s="631"/>
      <c r="N338" s="631"/>
      <c r="O338" s="631"/>
      <c r="P338" s="631"/>
      <c r="Q338" s="631"/>
      <c r="R338" s="631"/>
      <c r="S338" s="631">
        <v>1</v>
      </c>
      <c r="T338" s="631"/>
      <c r="U338" s="622">
        <v>1</v>
      </c>
      <c r="V338" s="622"/>
      <c r="W338" s="622"/>
      <c r="X338" s="622"/>
      <c r="Y338" s="622"/>
      <c r="Z338" s="633">
        <v>0.01</v>
      </c>
      <c r="AA338" s="634"/>
      <c r="AB338" s="634"/>
      <c r="AC338" s="634"/>
      <c r="AD338" s="635"/>
    </row>
    <row r="339" spans="1:39" s="132" customFormat="1" ht="18.95" customHeight="1">
      <c r="A339" s="69" t="s">
        <v>132</v>
      </c>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1"/>
      <c r="AM339" s="52"/>
    </row>
    <row r="340" spans="1:39" s="317" customFormat="1" ht="18.95" customHeight="1">
      <c r="A340" s="633">
        <v>255</v>
      </c>
      <c r="B340" s="635"/>
      <c r="C340" s="648" t="s">
        <v>85</v>
      </c>
      <c r="D340" s="649"/>
      <c r="E340" s="649"/>
      <c r="F340" s="649"/>
      <c r="G340" s="649"/>
      <c r="H340" s="649"/>
      <c r="I340" s="649"/>
      <c r="J340" s="649"/>
      <c r="K340" s="649"/>
      <c r="L340" s="649"/>
      <c r="M340" s="649"/>
      <c r="N340" s="649"/>
      <c r="O340" s="649"/>
      <c r="P340" s="649"/>
      <c r="Q340" s="649"/>
      <c r="R340" s="649"/>
      <c r="S340" s="649"/>
      <c r="T340" s="650"/>
      <c r="U340" s="633">
        <v>1</v>
      </c>
      <c r="V340" s="634"/>
      <c r="W340" s="634"/>
      <c r="X340" s="634"/>
      <c r="Y340" s="635"/>
      <c r="Z340" s="633">
        <v>0.04</v>
      </c>
      <c r="AA340" s="634"/>
      <c r="AB340" s="634"/>
      <c r="AC340" s="634"/>
      <c r="AD340" s="635"/>
    </row>
    <row r="341" spans="1:39" s="317" customFormat="1" ht="18.95" customHeight="1">
      <c r="A341" s="633">
        <f>A340+1</f>
        <v>256</v>
      </c>
      <c r="B341" s="635"/>
      <c r="C341" s="648" t="s">
        <v>86</v>
      </c>
      <c r="D341" s="649"/>
      <c r="E341" s="649"/>
      <c r="F341" s="649"/>
      <c r="G341" s="649"/>
      <c r="H341" s="649"/>
      <c r="I341" s="649"/>
      <c r="J341" s="649"/>
      <c r="K341" s="649"/>
      <c r="L341" s="649"/>
      <c r="M341" s="649"/>
      <c r="N341" s="649"/>
      <c r="O341" s="649"/>
      <c r="P341" s="649"/>
      <c r="Q341" s="649"/>
      <c r="R341" s="649"/>
      <c r="S341" s="649"/>
      <c r="T341" s="650"/>
      <c r="U341" s="633">
        <v>1</v>
      </c>
      <c r="V341" s="634"/>
      <c r="W341" s="634"/>
      <c r="X341" s="634"/>
      <c r="Y341" s="635"/>
      <c r="Z341" s="633">
        <v>0.04</v>
      </c>
      <c r="AA341" s="634"/>
      <c r="AB341" s="634"/>
      <c r="AC341" s="634"/>
      <c r="AD341" s="635"/>
    </row>
    <row r="342" spans="1:39" s="317" customFormat="1" ht="18.95" customHeight="1">
      <c r="A342" s="633">
        <f>A341+1</f>
        <v>257</v>
      </c>
      <c r="B342" s="635"/>
      <c r="C342" s="631" t="s">
        <v>87</v>
      </c>
      <c r="D342" s="631"/>
      <c r="E342" s="631"/>
      <c r="F342" s="631"/>
      <c r="G342" s="631"/>
      <c r="H342" s="631"/>
      <c r="I342" s="631"/>
      <c r="J342" s="631"/>
      <c r="K342" s="631"/>
      <c r="L342" s="631"/>
      <c r="M342" s="631"/>
      <c r="N342" s="631"/>
      <c r="O342" s="631"/>
      <c r="P342" s="631"/>
      <c r="Q342" s="631"/>
      <c r="R342" s="631"/>
      <c r="S342" s="631">
        <v>1</v>
      </c>
      <c r="T342" s="631"/>
      <c r="U342" s="622">
        <v>1</v>
      </c>
      <c r="V342" s="622"/>
      <c r="W342" s="622"/>
      <c r="X342" s="622"/>
      <c r="Y342" s="622"/>
      <c r="Z342" s="633">
        <v>0.01</v>
      </c>
      <c r="AA342" s="634"/>
      <c r="AB342" s="634"/>
      <c r="AC342" s="634"/>
      <c r="AD342" s="635"/>
    </row>
    <row r="343" spans="1:39" s="132" customFormat="1" ht="18" customHeight="1">
      <c r="A343" s="69" t="s">
        <v>133</v>
      </c>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1"/>
      <c r="AM343" s="52"/>
    </row>
    <row r="344" spans="1:39" s="317" customFormat="1" ht="18" customHeight="1">
      <c r="A344" s="633">
        <v>258</v>
      </c>
      <c r="B344" s="635"/>
      <c r="C344" s="648" t="s">
        <v>85</v>
      </c>
      <c r="D344" s="649"/>
      <c r="E344" s="649"/>
      <c r="F344" s="649"/>
      <c r="G344" s="649"/>
      <c r="H344" s="649"/>
      <c r="I344" s="649"/>
      <c r="J344" s="649"/>
      <c r="K344" s="649"/>
      <c r="L344" s="649"/>
      <c r="M344" s="649"/>
      <c r="N344" s="649"/>
      <c r="O344" s="649"/>
      <c r="P344" s="649"/>
      <c r="Q344" s="649"/>
      <c r="R344" s="649"/>
      <c r="S344" s="649"/>
      <c r="T344" s="650"/>
      <c r="U344" s="633">
        <v>1</v>
      </c>
      <c r="V344" s="634"/>
      <c r="W344" s="634"/>
      <c r="X344" s="634"/>
      <c r="Y344" s="635"/>
      <c r="Z344" s="633">
        <v>0.04</v>
      </c>
      <c r="AA344" s="634"/>
      <c r="AB344" s="634"/>
      <c r="AC344" s="634"/>
      <c r="AD344" s="635"/>
    </row>
    <row r="345" spans="1:39" s="317" customFormat="1" ht="18" customHeight="1">
      <c r="A345" s="633">
        <f>A344+1</f>
        <v>259</v>
      </c>
      <c r="B345" s="635"/>
      <c r="C345" s="648" t="s">
        <v>86</v>
      </c>
      <c r="D345" s="649"/>
      <c r="E345" s="649"/>
      <c r="F345" s="649"/>
      <c r="G345" s="649"/>
      <c r="H345" s="649"/>
      <c r="I345" s="649"/>
      <c r="J345" s="649"/>
      <c r="K345" s="649"/>
      <c r="L345" s="649"/>
      <c r="M345" s="649"/>
      <c r="N345" s="649"/>
      <c r="O345" s="649"/>
      <c r="P345" s="649"/>
      <c r="Q345" s="649"/>
      <c r="R345" s="649"/>
      <c r="S345" s="649"/>
      <c r="T345" s="650"/>
      <c r="U345" s="633">
        <v>1</v>
      </c>
      <c r="V345" s="634"/>
      <c r="W345" s="634"/>
      <c r="X345" s="634"/>
      <c r="Y345" s="635"/>
      <c r="Z345" s="633">
        <v>0.04</v>
      </c>
      <c r="AA345" s="634"/>
      <c r="AB345" s="634"/>
      <c r="AC345" s="634"/>
      <c r="AD345" s="635"/>
    </row>
    <row r="346" spans="1:39" s="317" customFormat="1" ht="18" customHeight="1">
      <c r="A346" s="633">
        <f>A345+1</f>
        <v>260</v>
      </c>
      <c r="B346" s="635"/>
      <c r="C346" s="631" t="s">
        <v>87</v>
      </c>
      <c r="D346" s="631"/>
      <c r="E346" s="631"/>
      <c r="F346" s="631"/>
      <c r="G346" s="631"/>
      <c r="H346" s="631"/>
      <c r="I346" s="631"/>
      <c r="J346" s="631"/>
      <c r="K346" s="631"/>
      <c r="L346" s="631"/>
      <c r="M346" s="631"/>
      <c r="N346" s="631"/>
      <c r="O346" s="631"/>
      <c r="P346" s="631"/>
      <c r="Q346" s="631"/>
      <c r="R346" s="631"/>
      <c r="S346" s="631">
        <v>1</v>
      </c>
      <c r="T346" s="631"/>
      <c r="U346" s="622">
        <v>1</v>
      </c>
      <c r="V346" s="622"/>
      <c r="W346" s="622"/>
      <c r="X346" s="622"/>
      <c r="Y346" s="622"/>
      <c r="Z346" s="633">
        <v>0.01</v>
      </c>
      <c r="AA346" s="634"/>
      <c r="AB346" s="634"/>
      <c r="AC346" s="634"/>
      <c r="AD346" s="635"/>
    </row>
    <row r="347" spans="1:39" s="132" customFormat="1" ht="18" customHeight="1">
      <c r="A347" s="69" t="s">
        <v>134</v>
      </c>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1"/>
      <c r="AM347" s="52"/>
    </row>
    <row r="348" spans="1:39" s="317" customFormat="1" ht="18" customHeight="1">
      <c r="A348" s="633">
        <v>261</v>
      </c>
      <c r="B348" s="635"/>
      <c r="C348" s="648" t="s">
        <v>85</v>
      </c>
      <c r="D348" s="649"/>
      <c r="E348" s="649"/>
      <c r="F348" s="649"/>
      <c r="G348" s="649"/>
      <c r="H348" s="649"/>
      <c r="I348" s="649"/>
      <c r="J348" s="649"/>
      <c r="K348" s="649"/>
      <c r="L348" s="649"/>
      <c r="M348" s="649"/>
      <c r="N348" s="649"/>
      <c r="O348" s="649"/>
      <c r="P348" s="649"/>
      <c r="Q348" s="649"/>
      <c r="R348" s="649"/>
      <c r="S348" s="649"/>
      <c r="T348" s="650"/>
      <c r="U348" s="633">
        <v>1</v>
      </c>
      <c r="V348" s="634"/>
      <c r="W348" s="634"/>
      <c r="X348" s="634"/>
      <c r="Y348" s="635"/>
      <c r="Z348" s="633">
        <v>0.04</v>
      </c>
      <c r="AA348" s="634"/>
      <c r="AB348" s="634"/>
      <c r="AC348" s="634"/>
      <c r="AD348" s="635"/>
    </row>
    <row r="349" spans="1:39" s="317" customFormat="1" ht="18" customHeight="1">
      <c r="A349" s="633">
        <f>A348+1</f>
        <v>262</v>
      </c>
      <c r="B349" s="635"/>
      <c r="C349" s="648" t="s">
        <v>86</v>
      </c>
      <c r="D349" s="649"/>
      <c r="E349" s="649"/>
      <c r="F349" s="649"/>
      <c r="G349" s="649"/>
      <c r="H349" s="649"/>
      <c r="I349" s="649"/>
      <c r="J349" s="649"/>
      <c r="K349" s="649"/>
      <c r="L349" s="649"/>
      <c r="M349" s="649"/>
      <c r="N349" s="649"/>
      <c r="O349" s="649"/>
      <c r="P349" s="649"/>
      <c r="Q349" s="649"/>
      <c r="R349" s="649"/>
      <c r="S349" s="649"/>
      <c r="T349" s="650"/>
      <c r="U349" s="633">
        <v>1</v>
      </c>
      <c r="V349" s="634"/>
      <c r="W349" s="634"/>
      <c r="X349" s="634"/>
      <c r="Y349" s="635"/>
      <c r="Z349" s="633">
        <v>0.04</v>
      </c>
      <c r="AA349" s="634"/>
      <c r="AB349" s="634"/>
      <c r="AC349" s="634"/>
      <c r="AD349" s="635"/>
    </row>
    <row r="350" spans="1:39" s="317" customFormat="1" ht="18" customHeight="1">
      <c r="A350" s="633">
        <f>A349+1</f>
        <v>263</v>
      </c>
      <c r="B350" s="635"/>
      <c r="C350" s="631" t="s">
        <v>87</v>
      </c>
      <c r="D350" s="631"/>
      <c r="E350" s="631"/>
      <c r="F350" s="631"/>
      <c r="G350" s="631"/>
      <c r="H350" s="631"/>
      <c r="I350" s="631"/>
      <c r="J350" s="631"/>
      <c r="K350" s="631"/>
      <c r="L350" s="631"/>
      <c r="M350" s="631"/>
      <c r="N350" s="631"/>
      <c r="O350" s="631"/>
      <c r="P350" s="631"/>
      <c r="Q350" s="631"/>
      <c r="R350" s="631"/>
      <c r="S350" s="631">
        <v>1</v>
      </c>
      <c r="T350" s="631"/>
      <c r="U350" s="622">
        <v>1</v>
      </c>
      <c r="V350" s="622"/>
      <c r="W350" s="622"/>
      <c r="X350" s="622"/>
      <c r="Y350" s="622"/>
      <c r="Z350" s="633">
        <v>0.01</v>
      </c>
      <c r="AA350" s="634"/>
      <c r="AB350" s="634"/>
      <c r="AC350" s="634"/>
      <c r="AD350" s="635"/>
    </row>
    <row r="351" spans="1:39" s="132" customFormat="1" ht="18" customHeight="1">
      <c r="A351" s="69" t="s">
        <v>135</v>
      </c>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1"/>
      <c r="AM351" s="52"/>
    </row>
    <row r="352" spans="1:39" s="317" customFormat="1" ht="18" customHeight="1">
      <c r="A352" s="633">
        <v>264</v>
      </c>
      <c r="B352" s="635"/>
      <c r="C352" s="648" t="s">
        <v>85</v>
      </c>
      <c r="D352" s="649"/>
      <c r="E352" s="649"/>
      <c r="F352" s="649"/>
      <c r="G352" s="649"/>
      <c r="H352" s="649"/>
      <c r="I352" s="649"/>
      <c r="J352" s="649"/>
      <c r="K352" s="649"/>
      <c r="L352" s="649"/>
      <c r="M352" s="649"/>
      <c r="N352" s="649"/>
      <c r="O352" s="649"/>
      <c r="P352" s="649"/>
      <c r="Q352" s="649"/>
      <c r="R352" s="649"/>
      <c r="S352" s="649"/>
      <c r="T352" s="650"/>
      <c r="U352" s="633">
        <v>1</v>
      </c>
      <c r="V352" s="634"/>
      <c r="W352" s="634"/>
      <c r="X352" s="634"/>
      <c r="Y352" s="635"/>
      <c r="Z352" s="633">
        <v>0.04</v>
      </c>
      <c r="AA352" s="634"/>
      <c r="AB352" s="634"/>
      <c r="AC352" s="634"/>
      <c r="AD352" s="635"/>
    </row>
    <row r="353" spans="1:39" s="317" customFormat="1" ht="18" customHeight="1">
      <c r="A353" s="633">
        <f>A352+1</f>
        <v>265</v>
      </c>
      <c r="B353" s="635"/>
      <c r="C353" s="648" t="s">
        <v>86</v>
      </c>
      <c r="D353" s="649"/>
      <c r="E353" s="649"/>
      <c r="F353" s="649"/>
      <c r="G353" s="649"/>
      <c r="H353" s="649"/>
      <c r="I353" s="649"/>
      <c r="J353" s="649"/>
      <c r="K353" s="649"/>
      <c r="L353" s="649"/>
      <c r="M353" s="649"/>
      <c r="N353" s="649"/>
      <c r="O353" s="649"/>
      <c r="P353" s="649"/>
      <c r="Q353" s="649"/>
      <c r="R353" s="649"/>
      <c r="S353" s="649"/>
      <c r="T353" s="650"/>
      <c r="U353" s="633">
        <v>1</v>
      </c>
      <c r="V353" s="634"/>
      <c r="W353" s="634"/>
      <c r="X353" s="634"/>
      <c r="Y353" s="635"/>
      <c r="Z353" s="633">
        <v>0.04</v>
      </c>
      <c r="AA353" s="634"/>
      <c r="AB353" s="634"/>
      <c r="AC353" s="634"/>
      <c r="AD353" s="635"/>
    </row>
    <row r="354" spans="1:39" s="317" customFormat="1" ht="18" customHeight="1">
      <c r="A354" s="633">
        <f>A353+1</f>
        <v>266</v>
      </c>
      <c r="B354" s="635"/>
      <c r="C354" s="631" t="s">
        <v>87</v>
      </c>
      <c r="D354" s="631"/>
      <c r="E354" s="631"/>
      <c r="F354" s="631"/>
      <c r="G354" s="631"/>
      <c r="H354" s="631"/>
      <c r="I354" s="631"/>
      <c r="J354" s="631"/>
      <c r="K354" s="631"/>
      <c r="L354" s="631"/>
      <c r="M354" s="631"/>
      <c r="N354" s="631"/>
      <c r="O354" s="631"/>
      <c r="P354" s="631"/>
      <c r="Q354" s="631"/>
      <c r="R354" s="631"/>
      <c r="S354" s="631">
        <v>1</v>
      </c>
      <c r="T354" s="631"/>
      <c r="U354" s="622">
        <v>1</v>
      </c>
      <c r="V354" s="622"/>
      <c r="W354" s="622"/>
      <c r="X354" s="622"/>
      <c r="Y354" s="622"/>
      <c r="Z354" s="633">
        <v>0.01</v>
      </c>
      <c r="AA354" s="634"/>
      <c r="AB354" s="634"/>
      <c r="AC354" s="634"/>
      <c r="AD354" s="635"/>
    </row>
    <row r="355" spans="1:39" s="132" customFormat="1" ht="18" customHeight="1">
      <c r="A355" s="69" t="s">
        <v>136</v>
      </c>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1"/>
      <c r="AM355" s="52"/>
    </row>
    <row r="356" spans="1:39" s="317" customFormat="1" ht="18" customHeight="1">
      <c r="A356" s="633">
        <v>267</v>
      </c>
      <c r="B356" s="635"/>
      <c r="C356" s="648" t="s">
        <v>85</v>
      </c>
      <c r="D356" s="649"/>
      <c r="E356" s="649"/>
      <c r="F356" s="649"/>
      <c r="G356" s="649"/>
      <c r="H356" s="649"/>
      <c r="I356" s="649"/>
      <c r="J356" s="649"/>
      <c r="K356" s="649"/>
      <c r="L356" s="649"/>
      <c r="M356" s="649"/>
      <c r="N356" s="649"/>
      <c r="O356" s="649"/>
      <c r="P356" s="649"/>
      <c r="Q356" s="649"/>
      <c r="R356" s="649"/>
      <c r="S356" s="649"/>
      <c r="T356" s="650"/>
      <c r="U356" s="633">
        <v>1</v>
      </c>
      <c r="V356" s="634"/>
      <c r="W356" s="634"/>
      <c r="X356" s="634"/>
      <c r="Y356" s="635"/>
      <c r="Z356" s="633">
        <v>0.04</v>
      </c>
      <c r="AA356" s="634"/>
      <c r="AB356" s="634"/>
      <c r="AC356" s="634"/>
      <c r="AD356" s="635"/>
    </row>
    <row r="357" spans="1:39" s="317" customFormat="1" ht="18" customHeight="1">
      <c r="A357" s="633">
        <f>A356+1</f>
        <v>268</v>
      </c>
      <c r="B357" s="635"/>
      <c r="C357" s="648" t="s">
        <v>86</v>
      </c>
      <c r="D357" s="649"/>
      <c r="E357" s="649"/>
      <c r="F357" s="649"/>
      <c r="G357" s="649"/>
      <c r="H357" s="649"/>
      <c r="I357" s="649"/>
      <c r="J357" s="649"/>
      <c r="K357" s="649"/>
      <c r="L357" s="649"/>
      <c r="M357" s="649"/>
      <c r="N357" s="649"/>
      <c r="O357" s="649"/>
      <c r="P357" s="649"/>
      <c r="Q357" s="649"/>
      <c r="R357" s="649"/>
      <c r="S357" s="649"/>
      <c r="T357" s="650"/>
      <c r="U357" s="633">
        <v>1</v>
      </c>
      <c r="V357" s="634"/>
      <c r="W357" s="634"/>
      <c r="X357" s="634"/>
      <c r="Y357" s="635"/>
      <c r="Z357" s="633">
        <v>0.04</v>
      </c>
      <c r="AA357" s="634"/>
      <c r="AB357" s="634"/>
      <c r="AC357" s="634"/>
      <c r="AD357" s="635"/>
    </row>
    <row r="358" spans="1:39" s="317" customFormat="1" ht="18" customHeight="1">
      <c r="A358" s="633">
        <f>A357+1</f>
        <v>269</v>
      </c>
      <c r="B358" s="635"/>
      <c r="C358" s="631" t="s">
        <v>87</v>
      </c>
      <c r="D358" s="631"/>
      <c r="E358" s="631"/>
      <c r="F358" s="631"/>
      <c r="G358" s="631"/>
      <c r="H358" s="631"/>
      <c r="I358" s="631"/>
      <c r="J358" s="631"/>
      <c r="K358" s="631"/>
      <c r="L358" s="631"/>
      <c r="M358" s="631"/>
      <c r="N358" s="631"/>
      <c r="O358" s="631"/>
      <c r="P358" s="631"/>
      <c r="Q358" s="631"/>
      <c r="R358" s="631"/>
      <c r="S358" s="631">
        <v>1</v>
      </c>
      <c r="T358" s="631"/>
      <c r="U358" s="622">
        <v>1</v>
      </c>
      <c r="V358" s="622"/>
      <c r="W358" s="622"/>
      <c r="X358" s="622"/>
      <c r="Y358" s="622"/>
      <c r="Z358" s="633">
        <v>0.01</v>
      </c>
      <c r="AA358" s="634"/>
      <c r="AB358" s="634"/>
      <c r="AC358" s="634"/>
      <c r="AD358" s="635"/>
    </row>
    <row r="359" spans="1:39" s="132" customFormat="1" ht="18" customHeight="1">
      <c r="A359" s="69" t="s">
        <v>137</v>
      </c>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1"/>
      <c r="AM359" s="52"/>
    </row>
    <row r="360" spans="1:39" s="317" customFormat="1" ht="18" customHeight="1">
      <c r="A360" s="633">
        <v>270</v>
      </c>
      <c r="B360" s="635"/>
      <c r="C360" s="648" t="s">
        <v>85</v>
      </c>
      <c r="D360" s="649"/>
      <c r="E360" s="649"/>
      <c r="F360" s="649"/>
      <c r="G360" s="649"/>
      <c r="H360" s="649"/>
      <c r="I360" s="649"/>
      <c r="J360" s="649"/>
      <c r="K360" s="649"/>
      <c r="L360" s="649"/>
      <c r="M360" s="649"/>
      <c r="N360" s="649"/>
      <c r="O360" s="649"/>
      <c r="P360" s="649"/>
      <c r="Q360" s="649"/>
      <c r="R360" s="649"/>
      <c r="S360" s="649"/>
      <c r="T360" s="650"/>
      <c r="U360" s="633">
        <v>1</v>
      </c>
      <c r="V360" s="634"/>
      <c r="W360" s="634"/>
      <c r="X360" s="634"/>
      <c r="Y360" s="635"/>
      <c r="Z360" s="633">
        <v>0.04</v>
      </c>
      <c r="AA360" s="634"/>
      <c r="AB360" s="634"/>
      <c r="AC360" s="634"/>
      <c r="AD360" s="635"/>
    </row>
    <row r="361" spans="1:39" s="317" customFormat="1" ht="18" customHeight="1">
      <c r="A361" s="633">
        <f>A360+1</f>
        <v>271</v>
      </c>
      <c r="B361" s="635"/>
      <c r="C361" s="648" t="s">
        <v>86</v>
      </c>
      <c r="D361" s="649"/>
      <c r="E361" s="649"/>
      <c r="F361" s="649"/>
      <c r="G361" s="649"/>
      <c r="H361" s="649"/>
      <c r="I361" s="649"/>
      <c r="J361" s="649"/>
      <c r="K361" s="649"/>
      <c r="L361" s="649"/>
      <c r="M361" s="649"/>
      <c r="N361" s="649"/>
      <c r="O361" s="649"/>
      <c r="P361" s="649"/>
      <c r="Q361" s="649"/>
      <c r="R361" s="649"/>
      <c r="S361" s="649"/>
      <c r="T361" s="650"/>
      <c r="U361" s="633">
        <v>1</v>
      </c>
      <c r="V361" s="634"/>
      <c r="W361" s="634"/>
      <c r="X361" s="634"/>
      <c r="Y361" s="635"/>
      <c r="Z361" s="633">
        <v>0.04</v>
      </c>
      <c r="AA361" s="634"/>
      <c r="AB361" s="634"/>
      <c r="AC361" s="634"/>
      <c r="AD361" s="635"/>
    </row>
    <row r="362" spans="1:39" s="317" customFormat="1" ht="18" customHeight="1">
      <c r="A362" s="633">
        <f>A361+1</f>
        <v>272</v>
      </c>
      <c r="B362" s="635"/>
      <c r="C362" s="631" t="s">
        <v>87</v>
      </c>
      <c r="D362" s="631"/>
      <c r="E362" s="631"/>
      <c r="F362" s="631"/>
      <c r="G362" s="631"/>
      <c r="H362" s="631"/>
      <c r="I362" s="631"/>
      <c r="J362" s="631"/>
      <c r="K362" s="631"/>
      <c r="L362" s="631"/>
      <c r="M362" s="631"/>
      <c r="N362" s="631"/>
      <c r="O362" s="631"/>
      <c r="P362" s="631"/>
      <c r="Q362" s="631"/>
      <c r="R362" s="631"/>
      <c r="S362" s="631">
        <v>1</v>
      </c>
      <c r="T362" s="631"/>
      <c r="U362" s="622">
        <v>1</v>
      </c>
      <c r="V362" s="622"/>
      <c r="W362" s="622"/>
      <c r="X362" s="622"/>
      <c r="Y362" s="622"/>
      <c r="Z362" s="633">
        <v>0.01</v>
      </c>
      <c r="AA362" s="634"/>
      <c r="AB362" s="634"/>
      <c r="AC362" s="634"/>
      <c r="AD362" s="635"/>
    </row>
    <row r="363" spans="1:39" s="32" customFormat="1" ht="18" customHeight="1">
      <c r="A363" s="69" t="s">
        <v>120</v>
      </c>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1"/>
      <c r="AM363" s="56"/>
    </row>
    <row r="364" spans="1:39" s="317" customFormat="1" ht="18" customHeight="1">
      <c r="A364" s="633">
        <v>273</v>
      </c>
      <c r="B364" s="635"/>
      <c r="C364" s="648" t="s">
        <v>101</v>
      </c>
      <c r="D364" s="649"/>
      <c r="E364" s="649"/>
      <c r="F364" s="649"/>
      <c r="G364" s="649"/>
      <c r="H364" s="649"/>
      <c r="I364" s="649"/>
      <c r="J364" s="649"/>
      <c r="K364" s="649"/>
      <c r="L364" s="649"/>
      <c r="M364" s="649"/>
      <c r="N364" s="649"/>
      <c r="O364" s="649"/>
      <c r="P364" s="649"/>
      <c r="Q364" s="649"/>
      <c r="R364" s="649"/>
      <c r="S364" s="649"/>
      <c r="T364" s="650"/>
      <c r="U364" s="633">
        <v>1</v>
      </c>
      <c r="V364" s="634"/>
      <c r="W364" s="634"/>
      <c r="X364" s="634"/>
      <c r="Y364" s="635"/>
      <c r="Z364" s="633">
        <v>0.04</v>
      </c>
      <c r="AA364" s="634"/>
      <c r="AB364" s="634"/>
      <c r="AC364" s="634"/>
      <c r="AD364" s="635"/>
    </row>
    <row r="365" spans="1:39" s="317" customFormat="1" ht="18" customHeight="1">
      <c r="A365" s="633">
        <f>A364+1</f>
        <v>274</v>
      </c>
      <c r="B365" s="635"/>
      <c r="C365" s="648" t="s">
        <v>102</v>
      </c>
      <c r="D365" s="649"/>
      <c r="E365" s="649"/>
      <c r="F365" s="649"/>
      <c r="G365" s="649"/>
      <c r="H365" s="649"/>
      <c r="I365" s="649"/>
      <c r="J365" s="649"/>
      <c r="K365" s="649"/>
      <c r="L365" s="649"/>
      <c r="M365" s="649"/>
      <c r="N365" s="649"/>
      <c r="O365" s="649"/>
      <c r="P365" s="649"/>
      <c r="Q365" s="649"/>
      <c r="R365" s="649"/>
      <c r="S365" s="649"/>
      <c r="T365" s="650"/>
      <c r="U365" s="633">
        <v>4</v>
      </c>
      <c r="V365" s="634"/>
      <c r="W365" s="634"/>
      <c r="X365" s="634"/>
      <c r="Y365" s="635"/>
      <c r="Z365" s="633">
        <v>0.04</v>
      </c>
      <c r="AA365" s="634"/>
      <c r="AB365" s="634"/>
      <c r="AC365" s="634"/>
      <c r="AD365" s="635"/>
    </row>
    <row r="366" spans="1:39" s="317" customFormat="1" ht="18" customHeight="1">
      <c r="A366" s="633">
        <f>A365+1</f>
        <v>275</v>
      </c>
      <c r="B366" s="635"/>
      <c r="C366" s="648" t="s">
        <v>103</v>
      </c>
      <c r="D366" s="649"/>
      <c r="E366" s="649"/>
      <c r="F366" s="649"/>
      <c r="G366" s="649"/>
      <c r="H366" s="649"/>
      <c r="I366" s="649"/>
      <c r="J366" s="649"/>
      <c r="K366" s="649"/>
      <c r="L366" s="649"/>
      <c r="M366" s="649"/>
      <c r="N366" s="649"/>
      <c r="O366" s="649"/>
      <c r="P366" s="649"/>
      <c r="Q366" s="649"/>
      <c r="R366" s="649"/>
      <c r="S366" s="649"/>
      <c r="T366" s="650"/>
      <c r="U366" s="633">
        <v>4</v>
      </c>
      <c r="V366" s="634"/>
      <c r="W366" s="634"/>
      <c r="X366" s="634"/>
      <c r="Y366" s="635"/>
      <c r="Z366" s="633">
        <v>0.04</v>
      </c>
      <c r="AA366" s="634"/>
      <c r="AB366" s="634"/>
      <c r="AC366" s="634"/>
      <c r="AD366" s="635"/>
    </row>
    <row r="367" spans="1:39" s="317" customFormat="1" ht="18" customHeight="1">
      <c r="A367" s="633">
        <f>A366+1</f>
        <v>276</v>
      </c>
      <c r="B367" s="635"/>
      <c r="C367" s="631" t="s">
        <v>104</v>
      </c>
      <c r="D367" s="631"/>
      <c r="E367" s="631"/>
      <c r="F367" s="631"/>
      <c r="G367" s="631"/>
      <c r="H367" s="631"/>
      <c r="I367" s="631"/>
      <c r="J367" s="631"/>
      <c r="K367" s="631"/>
      <c r="L367" s="631"/>
      <c r="M367" s="631"/>
      <c r="N367" s="631"/>
      <c r="O367" s="631"/>
      <c r="P367" s="631"/>
      <c r="Q367" s="631"/>
      <c r="R367" s="631"/>
      <c r="S367" s="631">
        <v>1</v>
      </c>
      <c r="T367" s="631"/>
      <c r="U367" s="622">
        <v>12</v>
      </c>
      <c r="V367" s="622"/>
      <c r="W367" s="622"/>
      <c r="X367" s="622"/>
      <c r="Y367" s="622"/>
      <c r="Z367" s="633">
        <v>0.02</v>
      </c>
      <c r="AA367" s="634"/>
      <c r="AB367" s="634"/>
      <c r="AC367" s="634"/>
      <c r="AD367" s="635"/>
    </row>
    <row r="368" spans="1:39" s="32" customFormat="1" ht="18" customHeight="1">
      <c r="A368" s="69" t="s">
        <v>138</v>
      </c>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1"/>
      <c r="AM368" s="56"/>
    </row>
    <row r="369" spans="1:39" s="317" customFormat="1" ht="18" customHeight="1">
      <c r="A369" s="633">
        <v>277</v>
      </c>
      <c r="B369" s="635"/>
      <c r="C369" s="648" t="s">
        <v>101</v>
      </c>
      <c r="D369" s="649"/>
      <c r="E369" s="649"/>
      <c r="F369" s="649"/>
      <c r="G369" s="649"/>
      <c r="H369" s="649"/>
      <c r="I369" s="649"/>
      <c r="J369" s="649"/>
      <c r="K369" s="649"/>
      <c r="L369" s="649"/>
      <c r="M369" s="649"/>
      <c r="N369" s="649"/>
      <c r="O369" s="649"/>
      <c r="P369" s="649"/>
      <c r="Q369" s="649"/>
      <c r="R369" s="649"/>
      <c r="S369" s="649"/>
      <c r="T369" s="650"/>
      <c r="U369" s="633">
        <v>21</v>
      </c>
      <c r="V369" s="634"/>
      <c r="W369" s="634"/>
      <c r="X369" s="634"/>
      <c r="Y369" s="635"/>
      <c r="Z369" s="633">
        <v>0.04</v>
      </c>
      <c r="AA369" s="634"/>
      <c r="AB369" s="634"/>
      <c r="AC369" s="634"/>
      <c r="AD369" s="635"/>
    </row>
    <row r="370" spans="1:39" s="317" customFormat="1" ht="18" customHeight="1">
      <c r="A370" s="633">
        <f>A369+1</f>
        <v>278</v>
      </c>
      <c r="B370" s="635"/>
      <c r="C370" s="648" t="s">
        <v>102</v>
      </c>
      <c r="D370" s="649"/>
      <c r="E370" s="649"/>
      <c r="F370" s="649"/>
      <c r="G370" s="649"/>
      <c r="H370" s="649"/>
      <c r="I370" s="649"/>
      <c r="J370" s="649"/>
      <c r="K370" s="649"/>
      <c r="L370" s="649"/>
      <c r="M370" s="649"/>
      <c r="N370" s="649"/>
      <c r="O370" s="649"/>
      <c r="P370" s="649"/>
      <c r="Q370" s="649"/>
      <c r="R370" s="649"/>
      <c r="S370" s="649"/>
      <c r="T370" s="650"/>
      <c r="U370" s="633">
        <v>105</v>
      </c>
      <c r="V370" s="634"/>
      <c r="W370" s="634"/>
      <c r="X370" s="634"/>
      <c r="Y370" s="635"/>
      <c r="Z370" s="633">
        <v>0.04</v>
      </c>
      <c r="AA370" s="634"/>
      <c r="AB370" s="634"/>
      <c r="AC370" s="634"/>
      <c r="AD370" s="635"/>
    </row>
    <row r="371" spans="1:39" s="317" customFormat="1" ht="18" customHeight="1">
      <c r="A371" s="633">
        <f>A370+1</f>
        <v>279</v>
      </c>
      <c r="B371" s="635"/>
      <c r="C371" s="648" t="s">
        <v>103</v>
      </c>
      <c r="D371" s="649"/>
      <c r="E371" s="649"/>
      <c r="F371" s="649"/>
      <c r="G371" s="649"/>
      <c r="H371" s="649"/>
      <c r="I371" s="649"/>
      <c r="J371" s="649"/>
      <c r="K371" s="649"/>
      <c r="L371" s="649"/>
      <c r="M371" s="649"/>
      <c r="N371" s="649"/>
      <c r="O371" s="649"/>
      <c r="P371" s="649"/>
      <c r="Q371" s="649"/>
      <c r="R371" s="649"/>
      <c r="S371" s="649"/>
      <c r="T371" s="650"/>
      <c r="U371" s="633">
        <v>105</v>
      </c>
      <c r="V371" s="634"/>
      <c r="W371" s="634"/>
      <c r="X371" s="634"/>
      <c r="Y371" s="635"/>
      <c r="Z371" s="633">
        <v>0.04</v>
      </c>
      <c r="AA371" s="634"/>
      <c r="AB371" s="634"/>
      <c r="AC371" s="634"/>
      <c r="AD371" s="635"/>
    </row>
    <row r="372" spans="1:39" s="317" customFormat="1" ht="18" customHeight="1">
      <c r="A372" s="633">
        <f>A371+1</f>
        <v>280</v>
      </c>
      <c r="B372" s="635"/>
      <c r="C372" s="631" t="s">
        <v>104</v>
      </c>
      <c r="D372" s="631"/>
      <c r="E372" s="631"/>
      <c r="F372" s="631"/>
      <c r="G372" s="631"/>
      <c r="H372" s="631"/>
      <c r="I372" s="631"/>
      <c r="J372" s="631"/>
      <c r="K372" s="631"/>
      <c r="L372" s="631"/>
      <c r="M372" s="631"/>
      <c r="N372" s="631"/>
      <c r="O372" s="631"/>
      <c r="P372" s="631"/>
      <c r="Q372" s="631"/>
      <c r="R372" s="631"/>
      <c r="S372" s="631">
        <v>1</v>
      </c>
      <c r="T372" s="631"/>
      <c r="U372" s="622">
        <v>315</v>
      </c>
      <c r="V372" s="622"/>
      <c r="W372" s="622"/>
      <c r="X372" s="622"/>
      <c r="Y372" s="622"/>
      <c r="Z372" s="633">
        <v>0.02</v>
      </c>
      <c r="AA372" s="634"/>
      <c r="AB372" s="634"/>
      <c r="AC372" s="634"/>
      <c r="AD372" s="635"/>
    </row>
    <row r="373" spans="1:39" s="132" customFormat="1" ht="18" customHeight="1">
      <c r="A373" s="69" t="s">
        <v>139</v>
      </c>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1"/>
      <c r="AM373" s="52"/>
    </row>
    <row r="374" spans="1:39" s="132" customFormat="1" ht="18" customHeight="1">
      <c r="A374" s="633">
        <v>281</v>
      </c>
      <c r="B374" s="635"/>
      <c r="C374" s="648" t="s">
        <v>1313</v>
      </c>
      <c r="D374" s="649"/>
      <c r="E374" s="649"/>
      <c r="F374" s="649"/>
      <c r="G374" s="649"/>
      <c r="H374" s="649"/>
      <c r="I374" s="649"/>
      <c r="J374" s="649"/>
      <c r="K374" s="649"/>
      <c r="L374" s="649"/>
      <c r="M374" s="649"/>
      <c r="N374" s="649"/>
      <c r="O374" s="649"/>
      <c r="P374" s="649"/>
      <c r="Q374" s="649"/>
      <c r="R374" s="649"/>
      <c r="S374" s="649"/>
      <c r="T374" s="650"/>
      <c r="U374" s="633">
        <v>2</v>
      </c>
      <c r="V374" s="634"/>
      <c r="W374" s="634"/>
      <c r="X374" s="634"/>
      <c r="Y374" s="635"/>
      <c r="Z374" s="633">
        <v>0.03</v>
      </c>
      <c r="AA374" s="634"/>
      <c r="AB374" s="634"/>
      <c r="AC374" s="634"/>
      <c r="AD374" s="635"/>
    </row>
    <row r="375" spans="1:39" s="132" customFormat="1" ht="18" customHeight="1">
      <c r="A375" s="633">
        <f>A374+1</f>
        <v>282</v>
      </c>
      <c r="B375" s="635"/>
      <c r="C375" s="648" t="s">
        <v>1315</v>
      </c>
      <c r="D375" s="649"/>
      <c r="E375" s="649"/>
      <c r="F375" s="649"/>
      <c r="G375" s="649"/>
      <c r="H375" s="649"/>
      <c r="I375" s="649"/>
      <c r="J375" s="649"/>
      <c r="K375" s="649"/>
      <c r="L375" s="649"/>
      <c r="M375" s="649"/>
      <c r="N375" s="649"/>
      <c r="O375" s="649"/>
      <c r="P375" s="649"/>
      <c r="Q375" s="649"/>
      <c r="R375" s="649"/>
      <c r="S375" s="649"/>
      <c r="T375" s="650"/>
      <c r="U375" s="633">
        <v>2</v>
      </c>
      <c r="V375" s="634"/>
      <c r="W375" s="634"/>
      <c r="X375" s="634"/>
      <c r="Y375" s="635"/>
      <c r="Z375" s="633">
        <v>0.02</v>
      </c>
      <c r="AA375" s="634"/>
      <c r="AB375" s="634"/>
      <c r="AC375" s="634"/>
      <c r="AD375" s="635"/>
    </row>
    <row r="376" spans="1:39" s="132" customFormat="1" ht="18" customHeight="1">
      <c r="A376" s="69" t="s">
        <v>1317</v>
      </c>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1"/>
      <c r="AM376" s="52"/>
    </row>
    <row r="377" spans="1:39" s="317" customFormat="1" ht="18" customHeight="1">
      <c r="A377" s="633">
        <v>283</v>
      </c>
      <c r="B377" s="635"/>
      <c r="C377" s="648" t="s">
        <v>1318</v>
      </c>
      <c r="D377" s="649"/>
      <c r="E377" s="649"/>
      <c r="F377" s="649"/>
      <c r="G377" s="649"/>
      <c r="H377" s="649"/>
      <c r="I377" s="649"/>
      <c r="J377" s="649"/>
      <c r="K377" s="649"/>
      <c r="L377" s="649"/>
      <c r="M377" s="649"/>
      <c r="N377" s="649"/>
      <c r="O377" s="649"/>
      <c r="P377" s="649"/>
      <c r="Q377" s="649"/>
      <c r="R377" s="649"/>
      <c r="S377" s="649"/>
      <c r="T377" s="650"/>
      <c r="U377" s="633">
        <v>3</v>
      </c>
      <c r="V377" s="634"/>
      <c r="W377" s="634"/>
      <c r="X377" s="634"/>
      <c r="Y377" s="635"/>
      <c r="Z377" s="633">
        <v>0.04</v>
      </c>
      <c r="AA377" s="634"/>
      <c r="AB377" s="634"/>
      <c r="AC377" s="634"/>
      <c r="AD377" s="635"/>
    </row>
    <row r="378" spans="1:39" s="317" customFormat="1" ht="18" customHeight="1">
      <c r="A378" s="633">
        <f t="shared" ref="A378:A385" si="9">A377+1</f>
        <v>284</v>
      </c>
      <c r="B378" s="635"/>
      <c r="C378" s="648" t="s">
        <v>1319</v>
      </c>
      <c r="D378" s="649"/>
      <c r="E378" s="649"/>
      <c r="F378" s="649"/>
      <c r="G378" s="649"/>
      <c r="H378" s="649"/>
      <c r="I378" s="649"/>
      <c r="J378" s="649"/>
      <c r="K378" s="649"/>
      <c r="L378" s="649"/>
      <c r="M378" s="649"/>
      <c r="N378" s="649"/>
      <c r="O378" s="649"/>
      <c r="P378" s="649"/>
      <c r="Q378" s="649"/>
      <c r="R378" s="649"/>
      <c r="S378" s="649"/>
      <c r="T378" s="650"/>
      <c r="U378" s="633">
        <v>2</v>
      </c>
      <c r="V378" s="634"/>
      <c r="W378" s="634"/>
      <c r="X378" s="634"/>
      <c r="Y378" s="635"/>
      <c r="Z378" s="633">
        <v>0.04</v>
      </c>
      <c r="AA378" s="634"/>
      <c r="AB378" s="634"/>
      <c r="AC378" s="634"/>
      <c r="AD378" s="635"/>
    </row>
    <row r="379" spans="1:39" s="317" customFormat="1" ht="18" customHeight="1">
      <c r="A379" s="633">
        <f t="shared" si="9"/>
        <v>285</v>
      </c>
      <c r="B379" s="635"/>
      <c r="C379" s="631" t="s">
        <v>1320</v>
      </c>
      <c r="D379" s="631"/>
      <c r="E379" s="631"/>
      <c r="F379" s="631"/>
      <c r="G379" s="631"/>
      <c r="H379" s="631"/>
      <c r="I379" s="631"/>
      <c r="J379" s="631"/>
      <c r="K379" s="631"/>
      <c r="L379" s="631"/>
      <c r="M379" s="631"/>
      <c r="N379" s="631"/>
      <c r="O379" s="631"/>
      <c r="P379" s="631"/>
      <c r="Q379" s="631"/>
      <c r="R379" s="631"/>
      <c r="S379" s="631">
        <v>1</v>
      </c>
      <c r="T379" s="631"/>
      <c r="U379" s="622">
        <v>11</v>
      </c>
      <c r="V379" s="622"/>
      <c r="W379" s="622"/>
      <c r="X379" s="622"/>
      <c r="Y379" s="622"/>
      <c r="Z379" s="633">
        <v>0.01</v>
      </c>
      <c r="AA379" s="634"/>
      <c r="AB379" s="634"/>
      <c r="AC379" s="634"/>
      <c r="AD379" s="635"/>
    </row>
    <row r="380" spans="1:39" s="132" customFormat="1" ht="18" customHeight="1">
      <c r="A380" s="633">
        <f t="shared" si="9"/>
        <v>286</v>
      </c>
      <c r="B380" s="635"/>
      <c r="C380" s="648" t="s">
        <v>1321</v>
      </c>
      <c r="D380" s="649"/>
      <c r="E380" s="649"/>
      <c r="F380" s="649"/>
      <c r="G380" s="649"/>
      <c r="H380" s="649"/>
      <c r="I380" s="649"/>
      <c r="J380" s="649"/>
      <c r="K380" s="649"/>
      <c r="L380" s="649"/>
      <c r="M380" s="649"/>
      <c r="N380" s="649"/>
      <c r="O380" s="649"/>
      <c r="P380" s="649"/>
      <c r="Q380" s="649"/>
      <c r="R380" s="649"/>
      <c r="S380" s="649"/>
      <c r="T380" s="650"/>
      <c r="U380" s="633">
        <v>1</v>
      </c>
      <c r="V380" s="634"/>
      <c r="W380" s="634"/>
      <c r="X380" s="634"/>
      <c r="Y380" s="635"/>
      <c r="Z380" s="633">
        <v>0.01</v>
      </c>
      <c r="AA380" s="634"/>
      <c r="AB380" s="634"/>
      <c r="AC380" s="634"/>
      <c r="AD380" s="635"/>
    </row>
    <row r="381" spans="1:39" s="132" customFormat="1" ht="18" customHeight="1">
      <c r="A381" s="633">
        <f t="shared" si="9"/>
        <v>287</v>
      </c>
      <c r="B381" s="635"/>
      <c r="C381" s="648" t="s">
        <v>1322</v>
      </c>
      <c r="D381" s="649"/>
      <c r="E381" s="649"/>
      <c r="F381" s="649"/>
      <c r="G381" s="649"/>
      <c r="H381" s="649"/>
      <c r="I381" s="649"/>
      <c r="J381" s="649"/>
      <c r="K381" s="649"/>
      <c r="L381" s="649"/>
      <c r="M381" s="649"/>
      <c r="N381" s="649"/>
      <c r="O381" s="649"/>
      <c r="P381" s="649"/>
      <c r="Q381" s="649"/>
      <c r="R381" s="649"/>
      <c r="S381" s="649"/>
      <c r="T381" s="650"/>
      <c r="U381" s="633">
        <v>1</v>
      </c>
      <c r="V381" s="634"/>
      <c r="W381" s="634"/>
      <c r="X381" s="634"/>
      <c r="Y381" s="635"/>
      <c r="Z381" s="633">
        <v>0.01</v>
      </c>
      <c r="AA381" s="634"/>
      <c r="AB381" s="634"/>
      <c r="AC381" s="634"/>
      <c r="AD381" s="635"/>
    </row>
    <row r="382" spans="1:39" s="132" customFormat="1" ht="18" customHeight="1">
      <c r="A382" s="633">
        <f t="shared" si="9"/>
        <v>288</v>
      </c>
      <c r="B382" s="635"/>
      <c r="C382" s="648" t="s">
        <v>1323</v>
      </c>
      <c r="D382" s="649"/>
      <c r="E382" s="649"/>
      <c r="F382" s="649"/>
      <c r="G382" s="649"/>
      <c r="H382" s="649"/>
      <c r="I382" s="649"/>
      <c r="J382" s="649"/>
      <c r="K382" s="649"/>
      <c r="L382" s="649"/>
      <c r="M382" s="649"/>
      <c r="N382" s="649"/>
      <c r="O382" s="649"/>
      <c r="P382" s="649"/>
      <c r="Q382" s="649"/>
      <c r="R382" s="649"/>
      <c r="S382" s="649"/>
      <c r="T382" s="650"/>
      <c r="U382" s="633">
        <v>1</v>
      </c>
      <c r="V382" s="634"/>
      <c r="W382" s="634"/>
      <c r="X382" s="634"/>
      <c r="Y382" s="635"/>
      <c r="Z382" s="633">
        <v>0.01</v>
      </c>
      <c r="AA382" s="634"/>
      <c r="AB382" s="634"/>
      <c r="AC382" s="634"/>
      <c r="AD382" s="635"/>
    </row>
    <row r="383" spans="1:39" s="132" customFormat="1" ht="18" customHeight="1">
      <c r="A383" s="633">
        <f t="shared" si="9"/>
        <v>289</v>
      </c>
      <c r="B383" s="635"/>
      <c r="C383" s="648" t="s">
        <v>1324</v>
      </c>
      <c r="D383" s="649"/>
      <c r="E383" s="649"/>
      <c r="F383" s="649"/>
      <c r="G383" s="649"/>
      <c r="H383" s="649"/>
      <c r="I383" s="649"/>
      <c r="J383" s="649"/>
      <c r="K383" s="649"/>
      <c r="L383" s="649"/>
      <c r="M383" s="649"/>
      <c r="N383" s="649"/>
      <c r="O383" s="649"/>
      <c r="P383" s="649"/>
      <c r="Q383" s="649"/>
      <c r="R383" s="649"/>
      <c r="S383" s="649"/>
      <c r="T383" s="650"/>
      <c r="U383" s="633">
        <v>1</v>
      </c>
      <c r="V383" s="634"/>
      <c r="W383" s="634"/>
      <c r="X383" s="634"/>
      <c r="Y383" s="635"/>
      <c r="Z383" s="633">
        <v>0.01</v>
      </c>
      <c r="AA383" s="634"/>
      <c r="AB383" s="634"/>
      <c r="AC383" s="634"/>
      <c r="AD383" s="635"/>
    </row>
    <row r="384" spans="1:39" s="132" customFormat="1" ht="18" customHeight="1">
      <c r="A384" s="633">
        <f t="shared" si="9"/>
        <v>290</v>
      </c>
      <c r="B384" s="635"/>
      <c r="C384" s="648" t="s">
        <v>1325</v>
      </c>
      <c r="D384" s="649"/>
      <c r="E384" s="649"/>
      <c r="F384" s="649"/>
      <c r="G384" s="649"/>
      <c r="H384" s="649"/>
      <c r="I384" s="649"/>
      <c r="J384" s="649"/>
      <c r="K384" s="649"/>
      <c r="L384" s="649"/>
      <c r="M384" s="649"/>
      <c r="N384" s="649"/>
      <c r="O384" s="649"/>
      <c r="P384" s="649"/>
      <c r="Q384" s="649"/>
      <c r="R384" s="649"/>
      <c r="S384" s="649"/>
      <c r="T384" s="650"/>
      <c r="U384" s="633">
        <v>1</v>
      </c>
      <c r="V384" s="634"/>
      <c r="W384" s="634"/>
      <c r="X384" s="634"/>
      <c r="Y384" s="635"/>
      <c r="Z384" s="633">
        <v>0.01</v>
      </c>
      <c r="AA384" s="634"/>
      <c r="AB384" s="634"/>
      <c r="AC384" s="634"/>
      <c r="AD384" s="635"/>
    </row>
    <row r="385" spans="1:39" s="132" customFormat="1" ht="18" customHeight="1">
      <c r="A385" s="633">
        <f t="shared" si="9"/>
        <v>291</v>
      </c>
      <c r="B385" s="635"/>
      <c r="C385" s="648" t="s">
        <v>1326</v>
      </c>
      <c r="D385" s="649"/>
      <c r="E385" s="649"/>
      <c r="F385" s="649"/>
      <c r="G385" s="649"/>
      <c r="H385" s="649"/>
      <c r="I385" s="649"/>
      <c r="J385" s="649"/>
      <c r="K385" s="649"/>
      <c r="L385" s="649"/>
      <c r="M385" s="649"/>
      <c r="N385" s="649"/>
      <c r="O385" s="649"/>
      <c r="P385" s="649"/>
      <c r="Q385" s="649"/>
      <c r="R385" s="649"/>
      <c r="S385" s="649"/>
      <c r="T385" s="650"/>
      <c r="U385" s="633">
        <v>1</v>
      </c>
      <c r="V385" s="634"/>
      <c r="W385" s="634"/>
      <c r="X385" s="634"/>
      <c r="Y385" s="635"/>
      <c r="Z385" s="633">
        <v>0.01</v>
      </c>
      <c r="AA385" s="634"/>
      <c r="AB385" s="634"/>
      <c r="AC385" s="634"/>
      <c r="AD385" s="635"/>
    </row>
    <row r="386" spans="1:39" s="132" customFormat="1" ht="18" customHeight="1">
      <c r="A386" s="69" t="s">
        <v>1327</v>
      </c>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1"/>
      <c r="AM386" s="52"/>
    </row>
    <row r="387" spans="1:39" s="317" customFormat="1" ht="18" customHeight="1">
      <c r="A387" s="633">
        <v>292</v>
      </c>
      <c r="B387" s="635"/>
      <c r="C387" s="648" t="s">
        <v>1318</v>
      </c>
      <c r="D387" s="649"/>
      <c r="E387" s="649"/>
      <c r="F387" s="649"/>
      <c r="G387" s="649"/>
      <c r="H387" s="649"/>
      <c r="I387" s="649"/>
      <c r="J387" s="649"/>
      <c r="K387" s="649"/>
      <c r="L387" s="649"/>
      <c r="M387" s="649"/>
      <c r="N387" s="649"/>
      <c r="O387" s="649"/>
      <c r="P387" s="649"/>
      <c r="Q387" s="649"/>
      <c r="R387" s="649"/>
      <c r="S387" s="649"/>
      <c r="T387" s="650"/>
      <c r="U387" s="633">
        <v>3</v>
      </c>
      <c r="V387" s="634"/>
      <c r="W387" s="634"/>
      <c r="X387" s="634"/>
      <c r="Y387" s="635"/>
      <c r="Z387" s="633">
        <v>0.03</v>
      </c>
      <c r="AA387" s="634"/>
      <c r="AB387" s="634"/>
      <c r="AC387" s="634"/>
      <c r="AD387" s="635"/>
    </row>
    <row r="388" spans="1:39" s="317" customFormat="1" ht="18" customHeight="1">
      <c r="A388" s="633">
        <f t="shared" ref="A388:A395" si="10">A387+1</f>
        <v>293</v>
      </c>
      <c r="B388" s="635"/>
      <c r="C388" s="648" t="s">
        <v>1319</v>
      </c>
      <c r="D388" s="649"/>
      <c r="E388" s="649"/>
      <c r="F388" s="649"/>
      <c r="G388" s="649"/>
      <c r="H388" s="649"/>
      <c r="I388" s="649"/>
      <c r="J388" s="649"/>
      <c r="K388" s="649"/>
      <c r="L388" s="649"/>
      <c r="M388" s="649"/>
      <c r="N388" s="649"/>
      <c r="O388" s="649"/>
      <c r="P388" s="649"/>
      <c r="Q388" s="649"/>
      <c r="R388" s="649"/>
      <c r="S388" s="649"/>
      <c r="T388" s="650"/>
      <c r="U388" s="633">
        <v>2</v>
      </c>
      <c r="V388" s="634"/>
      <c r="W388" s="634"/>
      <c r="X388" s="634"/>
      <c r="Y388" s="635"/>
      <c r="Z388" s="633">
        <v>0.03</v>
      </c>
      <c r="AA388" s="634"/>
      <c r="AB388" s="634"/>
      <c r="AC388" s="634"/>
      <c r="AD388" s="635"/>
    </row>
    <row r="389" spans="1:39" s="317" customFormat="1" ht="18" customHeight="1">
      <c r="A389" s="633">
        <f t="shared" si="10"/>
        <v>294</v>
      </c>
      <c r="B389" s="635"/>
      <c r="C389" s="631" t="s">
        <v>1320</v>
      </c>
      <c r="D389" s="631"/>
      <c r="E389" s="631"/>
      <c r="F389" s="631"/>
      <c r="G389" s="631"/>
      <c r="H389" s="631"/>
      <c r="I389" s="631"/>
      <c r="J389" s="631"/>
      <c r="K389" s="631"/>
      <c r="L389" s="631"/>
      <c r="M389" s="631"/>
      <c r="N389" s="631"/>
      <c r="O389" s="631"/>
      <c r="P389" s="631"/>
      <c r="Q389" s="631"/>
      <c r="R389" s="631"/>
      <c r="S389" s="631">
        <v>1</v>
      </c>
      <c r="T389" s="631"/>
      <c r="U389" s="622">
        <v>11</v>
      </c>
      <c r="V389" s="622"/>
      <c r="W389" s="622"/>
      <c r="X389" s="622"/>
      <c r="Y389" s="622"/>
      <c r="Z389" s="633">
        <v>0.01</v>
      </c>
      <c r="AA389" s="634"/>
      <c r="AB389" s="634"/>
      <c r="AC389" s="634"/>
      <c r="AD389" s="635"/>
    </row>
    <row r="390" spans="1:39" s="132" customFormat="1" ht="18" customHeight="1">
      <c r="A390" s="633">
        <f t="shared" si="10"/>
        <v>295</v>
      </c>
      <c r="B390" s="635"/>
      <c r="C390" s="648" t="s">
        <v>1321</v>
      </c>
      <c r="D390" s="649"/>
      <c r="E390" s="649"/>
      <c r="F390" s="649"/>
      <c r="G390" s="649"/>
      <c r="H390" s="649"/>
      <c r="I390" s="649"/>
      <c r="J390" s="649"/>
      <c r="K390" s="649"/>
      <c r="L390" s="649"/>
      <c r="M390" s="649"/>
      <c r="N390" s="649"/>
      <c r="O390" s="649"/>
      <c r="P390" s="649"/>
      <c r="Q390" s="649"/>
      <c r="R390" s="649"/>
      <c r="S390" s="649"/>
      <c r="T390" s="650"/>
      <c r="U390" s="633">
        <v>1</v>
      </c>
      <c r="V390" s="634"/>
      <c r="W390" s="634"/>
      <c r="X390" s="634"/>
      <c r="Y390" s="635"/>
      <c r="Z390" s="633">
        <v>0.01</v>
      </c>
      <c r="AA390" s="634"/>
      <c r="AB390" s="634"/>
      <c r="AC390" s="634"/>
      <c r="AD390" s="635"/>
    </row>
    <row r="391" spans="1:39" s="132" customFormat="1" ht="18" customHeight="1">
      <c r="A391" s="633">
        <f t="shared" si="10"/>
        <v>296</v>
      </c>
      <c r="B391" s="635"/>
      <c r="C391" s="648" t="s">
        <v>1322</v>
      </c>
      <c r="D391" s="649"/>
      <c r="E391" s="649"/>
      <c r="F391" s="649"/>
      <c r="G391" s="649"/>
      <c r="H391" s="649"/>
      <c r="I391" s="649"/>
      <c r="J391" s="649"/>
      <c r="K391" s="649"/>
      <c r="L391" s="649"/>
      <c r="M391" s="649"/>
      <c r="N391" s="649"/>
      <c r="O391" s="649"/>
      <c r="P391" s="649"/>
      <c r="Q391" s="649"/>
      <c r="R391" s="649"/>
      <c r="S391" s="649"/>
      <c r="T391" s="650"/>
      <c r="U391" s="633">
        <v>1</v>
      </c>
      <c r="V391" s="634"/>
      <c r="W391" s="634"/>
      <c r="X391" s="634"/>
      <c r="Y391" s="635"/>
      <c r="Z391" s="633">
        <v>0.01</v>
      </c>
      <c r="AA391" s="634"/>
      <c r="AB391" s="634"/>
      <c r="AC391" s="634"/>
      <c r="AD391" s="635"/>
    </row>
    <row r="392" spans="1:39" s="132" customFormat="1" ht="18" customHeight="1">
      <c r="A392" s="633">
        <f t="shared" si="10"/>
        <v>297</v>
      </c>
      <c r="B392" s="635"/>
      <c r="C392" s="648" t="s">
        <v>1323</v>
      </c>
      <c r="D392" s="649"/>
      <c r="E392" s="649"/>
      <c r="F392" s="649"/>
      <c r="G392" s="649"/>
      <c r="H392" s="649"/>
      <c r="I392" s="649"/>
      <c r="J392" s="649"/>
      <c r="K392" s="649"/>
      <c r="L392" s="649"/>
      <c r="M392" s="649"/>
      <c r="N392" s="649"/>
      <c r="O392" s="649"/>
      <c r="P392" s="649"/>
      <c r="Q392" s="649"/>
      <c r="R392" s="649"/>
      <c r="S392" s="649"/>
      <c r="T392" s="650"/>
      <c r="U392" s="633">
        <v>1</v>
      </c>
      <c r="V392" s="634"/>
      <c r="W392" s="634"/>
      <c r="X392" s="634"/>
      <c r="Y392" s="635"/>
      <c r="Z392" s="633">
        <v>0.01</v>
      </c>
      <c r="AA392" s="634"/>
      <c r="AB392" s="634"/>
      <c r="AC392" s="634"/>
      <c r="AD392" s="635"/>
    </row>
    <row r="393" spans="1:39" s="132" customFormat="1" ht="18" customHeight="1">
      <c r="A393" s="633">
        <f t="shared" si="10"/>
        <v>298</v>
      </c>
      <c r="B393" s="635"/>
      <c r="C393" s="648" t="s">
        <v>1324</v>
      </c>
      <c r="D393" s="649"/>
      <c r="E393" s="649"/>
      <c r="F393" s="649"/>
      <c r="G393" s="649"/>
      <c r="H393" s="649"/>
      <c r="I393" s="649"/>
      <c r="J393" s="649"/>
      <c r="K393" s="649"/>
      <c r="L393" s="649"/>
      <c r="M393" s="649"/>
      <c r="N393" s="649"/>
      <c r="O393" s="649"/>
      <c r="P393" s="649"/>
      <c r="Q393" s="649"/>
      <c r="R393" s="649"/>
      <c r="S393" s="649"/>
      <c r="T393" s="650"/>
      <c r="U393" s="633">
        <v>1</v>
      </c>
      <c r="V393" s="634"/>
      <c r="W393" s="634"/>
      <c r="X393" s="634"/>
      <c r="Y393" s="635"/>
      <c r="Z393" s="633">
        <v>0.01</v>
      </c>
      <c r="AA393" s="634"/>
      <c r="AB393" s="634"/>
      <c r="AC393" s="634"/>
      <c r="AD393" s="635"/>
    </row>
    <row r="394" spans="1:39" s="132" customFormat="1" ht="18" customHeight="1">
      <c r="A394" s="633">
        <f t="shared" si="10"/>
        <v>299</v>
      </c>
      <c r="B394" s="635"/>
      <c r="C394" s="648" t="s">
        <v>1325</v>
      </c>
      <c r="D394" s="649"/>
      <c r="E394" s="649"/>
      <c r="F394" s="649"/>
      <c r="G394" s="649"/>
      <c r="H394" s="649"/>
      <c r="I394" s="649"/>
      <c r="J394" s="649"/>
      <c r="K394" s="649"/>
      <c r="L394" s="649"/>
      <c r="M394" s="649"/>
      <c r="N394" s="649"/>
      <c r="O394" s="649"/>
      <c r="P394" s="649"/>
      <c r="Q394" s="649"/>
      <c r="R394" s="649"/>
      <c r="S394" s="649"/>
      <c r="T394" s="650"/>
      <c r="U394" s="633">
        <v>1</v>
      </c>
      <c r="V394" s="634"/>
      <c r="W394" s="634"/>
      <c r="X394" s="634"/>
      <c r="Y394" s="635"/>
      <c r="Z394" s="633">
        <v>0.01</v>
      </c>
      <c r="AA394" s="634"/>
      <c r="AB394" s="634"/>
      <c r="AC394" s="634"/>
      <c r="AD394" s="635"/>
    </row>
    <row r="395" spans="1:39" s="132" customFormat="1" ht="18" customHeight="1">
      <c r="A395" s="633">
        <f t="shared" si="10"/>
        <v>300</v>
      </c>
      <c r="B395" s="635"/>
      <c r="C395" s="648" t="s">
        <v>1326</v>
      </c>
      <c r="D395" s="649"/>
      <c r="E395" s="649"/>
      <c r="F395" s="649"/>
      <c r="G395" s="649"/>
      <c r="H395" s="649"/>
      <c r="I395" s="649"/>
      <c r="J395" s="649"/>
      <c r="K395" s="649"/>
      <c r="L395" s="649"/>
      <c r="M395" s="649"/>
      <c r="N395" s="649"/>
      <c r="O395" s="649"/>
      <c r="P395" s="649"/>
      <c r="Q395" s="649"/>
      <c r="R395" s="649"/>
      <c r="S395" s="649"/>
      <c r="T395" s="650"/>
      <c r="U395" s="633">
        <v>1</v>
      </c>
      <c r="V395" s="634"/>
      <c r="W395" s="634"/>
      <c r="X395" s="634"/>
      <c r="Y395" s="635"/>
      <c r="Z395" s="633">
        <v>0.01</v>
      </c>
      <c r="AA395" s="634"/>
      <c r="AB395" s="634"/>
      <c r="AC395" s="634"/>
      <c r="AD395" s="635"/>
    </row>
    <row r="396" spans="1:39" s="132" customFormat="1" ht="18" customHeight="1">
      <c r="A396" s="69" t="s">
        <v>140</v>
      </c>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1"/>
      <c r="AM396" s="52"/>
    </row>
    <row r="397" spans="1:39" s="317" customFormat="1" ht="18" customHeight="1">
      <c r="A397" s="633">
        <v>301</v>
      </c>
      <c r="B397" s="635"/>
      <c r="C397" s="648" t="s">
        <v>1318</v>
      </c>
      <c r="D397" s="649"/>
      <c r="E397" s="649"/>
      <c r="F397" s="649"/>
      <c r="G397" s="649"/>
      <c r="H397" s="649"/>
      <c r="I397" s="649"/>
      <c r="J397" s="649"/>
      <c r="K397" s="649"/>
      <c r="L397" s="649"/>
      <c r="M397" s="649"/>
      <c r="N397" s="649"/>
      <c r="O397" s="649"/>
      <c r="P397" s="649"/>
      <c r="Q397" s="649"/>
      <c r="R397" s="649"/>
      <c r="S397" s="649"/>
      <c r="T397" s="650"/>
      <c r="U397" s="633">
        <v>3</v>
      </c>
      <c r="V397" s="634"/>
      <c r="W397" s="634"/>
      <c r="X397" s="634"/>
      <c r="Y397" s="635"/>
      <c r="Z397" s="633">
        <v>0.04</v>
      </c>
      <c r="AA397" s="634"/>
      <c r="AB397" s="634"/>
      <c r="AC397" s="634"/>
      <c r="AD397" s="635"/>
    </row>
    <row r="398" spans="1:39" s="317" customFormat="1" ht="18" customHeight="1">
      <c r="A398" s="633">
        <f>A397+1</f>
        <v>302</v>
      </c>
      <c r="B398" s="635"/>
      <c r="C398" s="648" t="s">
        <v>1319</v>
      </c>
      <c r="D398" s="649"/>
      <c r="E398" s="649"/>
      <c r="F398" s="649"/>
      <c r="G398" s="649"/>
      <c r="H398" s="649"/>
      <c r="I398" s="649"/>
      <c r="J398" s="649"/>
      <c r="K398" s="649"/>
      <c r="L398" s="649"/>
      <c r="M398" s="649"/>
      <c r="N398" s="649"/>
      <c r="O398" s="649"/>
      <c r="P398" s="649"/>
      <c r="Q398" s="649"/>
      <c r="R398" s="649"/>
      <c r="S398" s="649"/>
      <c r="T398" s="650"/>
      <c r="U398" s="633">
        <v>2</v>
      </c>
      <c r="V398" s="634"/>
      <c r="W398" s="634"/>
      <c r="X398" s="634"/>
      <c r="Y398" s="635"/>
      <c r="Z398" s="633">
        <v>0.03</v>
      </c>
      <c r="AA398" s="634"/>
      <c r="AB398" s="634"/>
      <c r="AC398" s="634"/>
      <c r="AD398" s="635"/>
    </row>
    <row r="399" spans="1:39" s="317" customFormat="1" ht="18" customHeight="1">
      <c r="A399" s="633">
        <f>A398+1</f>
        <v>303</v>
      </c>
      <c r="B399" s="635"/>
      <c r="C399" s="631" t="s">
        <v>1320</v>
      </c>
      <c r="D399" s="631"/>
      <c r="E399" s="631"/>
      <c r="F399" s="631"/>
      <c r="G399" s="631"/>
      <c r="H399" s="631"/>
      <c r="I399" s="631"/>
      <c r="J399" s="631"/>
      <c r="K399" s="631"/>
      <c r="L399" s="631"/>
      <c r="M399" s="631"/>
      <c r="N399" s="631"/>
      <c r="O399" s="631"/>
      <c r="P399" s="631"/>
      <c r="Q399" s="631"/>
      <c r="R399" s="631"/>
      <c r="S399" s="631">
        <v>1</v>
      </c>
      <c r="T399" s="631"/>
      <c r="U399" s="622">
        <v>4</v>
      </c>
      <c r="V399" s="622"/>
      <c r="W399" s="622"/>
      <c r="X399" s="622"/>
      <c r="Y399" s="622"/>
      <c r="Z399" s="633">
        <v>0.01</v>
      </c>
      <c r="AA399" s="634"/>
      <c r="AB399" s="634"/>
      <c r="AC399" s="634"/>
      <c r="AD399" s="635"/>
    </row>
    <row r="400" spans="1:39" s="132" customFormat="1" ht="18" customHeight="1">
      <c r="A400" s="69" t="s">
        <v>141</v>
      </c>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1"/>
      <c r="AM400" s="52"/>
    </row>
    <row r="401" spans="1:39" s="317" customFormat="1" ht="18" customHeight="1">
      <c r="A401" s="633">
        <v>304</v>
      </c>
      <c r="B401" s="635"/>
      <c r="C401" s="648" t="s">
        <v>1318</v>
      </c>
      <c r="D401" s="649"/>
      <c r="E401" s="649"/>
      <c r="F401" s="649"/>
      <c r="G401" s="649"/>
      <c r="H401" s="649"/>
      <c r="I401" s="649"/>
      <c r="J401" s="649"/>
      <c r="K401" s="649"/>
      <c r="L401" s="649"/>
      <c r="M401" s="649"/>
      <c r="N401" s="649"/>
      <c r="O401" s="649"/>
      <c r="P401" s="649"/>
      <c r="Q401" s="649"/>
      <c r="R401" s="649"/>
      <c r="S401" s="649"/>
      <c r="T401" s="650"/>
      <c r="U401" s="633">
        <v>3</v>
      </c>
      <c r="V401" s="634"/>
      <c r="W401" s="634"/>
      <c r="X401" s="634"/>
      <c r="Y401" s="635"/>
      <c r="Z401" s="633">
        <v>0.03</v>
      </c>
      <c r="AA401" s="634"/>
      <c r="AB401" s="634"/>
      <c r="AC401" s="634"/>
      <c r="AD401" s="635"/>
    </row>
    <row r="402" spans="1:39" s="317" customFormat="1" ht="18" customHeight="1">
      <c r="A402" s="633">
        <f>A401+1</f>
        <v>305</v>
      </c>
      <c r="B402" s="635"/>
      <c r="C402" s="648" t="s">
        <v>1319</v>
      </c>
      <c r="D402" s="649"/>
      <c r="E402" s="649"/>
      <c r="F402" s="649"/>
      <c r="G402" s="649"/>
      <c r="H402" s="649"/>
      <c r="I402" s="649"/>
      <c r="J402" s="649"/>
      <c r="K402" s="649"/>
      <c r="L402" s="649"/>
      <c r="M402" s="649"/>
      <c r="N402" s="649"/>
      <c r="O402" s="649"/>
      <c r="P402" s="649"/>
      <c r="Q402" s="649"/>
      <c r="R402" s="649"/>
      <c r="S402" s="649"/>
      <c r="T402" s="650"/>
      <c r="U402" s="633">
        <v>2</v>
      </c>
      <c r="V402" s="634"/>
      <c r="W402" s="634"/>
      <c r="X402" s="634"/>
      <c r="Y402" s="635"/>
      <c r="Z402" s="633">
        <v>0.03</v>
      </c>
      <c r="AA402" s="634"/>
      <c r="AB402" s="634"/>
      <c r="AC402" s="634"/>
      <c r="AD402" s="635"/>
    </row>
    <row r="403" spans="1:39" s="317" customFormat="1" ht="18" customHeight="1">
      <c r="A403" s="633">
        <f>A402+1</f>
        <v>306</v>
      </c>
      <c r="B403" s="635"/>
      <c r="C403" s="631" t="s">
        <v>1320</v>
      </c>
      <c r="D403" s="631"/>
      <c r="E403" s="631"/>
      <c r="F403" s="631"/>
      <c r="G403" s="631"/>
      <c r="H403" s="631"/>
      <c r="I403" s="631"/>
      <c r="J403" s="631"/>
      <c r="K403" s="631"/>
      <c r="L403" s="631"/>
      <c r="M403" s="631"/>
      <c r="N403" s="631"/>
      <c r="O403" s="631"/>
      <c r="P403" s="631"/>
      <c r="Q403" s="631"/>
      <c r="R403" s="631"/>
      <c r="S403" s="631">
        <v>1</v>
      </c>
      <c r="T403" s="631"/>
      <c r="U403" s="622">
        <v>4</v>
      </c>
      <c r="V403" s="622"/>
      <c r="W403" s="622"/>
      <c r="X403" s="622"/>
      <c r="Y403" s="622"/>
      <c r="Z403" s="633">
        <v>0.01</v>
      </c>
      <c r="AA403" s="634"/>
      <c r="AB403" s="634"/>
      <c r="AC403" s="634"/>
      <c r="AD403" s="635"/>
    </row>
    <row r="404" spans="1:39" s="32" customFormat="1" ht="18" customHeight="1">
      <c r="A404" s="69" t="s">
        <v>142</v>
      </c>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1"/>
      <c r="AM404" s="56"/>
    </row>
    <row r="405" spans="1:39" s="317" customFormat="1" ht="18" customHeight="1">
      <c r="A405" s="633">
        <v>307</v>
      </c>
      <c r="B405" s="635"/>
      <c r="C405" s="648" t="s">
        <v>85</v>
      </c>
      <c r="D405" s="649"/>
      <c r="E405" s="649"/>
      <c r="F405" s="649"/>
      <c r="G405" s="649"/>
      <c r="H405" s="649"/>
      <c r="I405" s="649"/>
      <c r="J405" s="649"/>
      <c r="K405" s="649"/>
      <c r="L405" s="649"/>
      <c r="M405" s="649"/>
      <c r="N405" s="649"/>
      <c r="O405" s="649"/>
      <c r="P405" s="649"/>
      <c r="Q405" s="649"/>
      <c r="R405" s="649"/>
      <c r="S405" s="649"/>
      <c r="T405" s="650"/>
      <c r="U405" s="633">
        <v>1</v>
      </c>
      <c r="V405" s="634"/>
      <c r="W405" s="634"/>
      <c r="X405" s="634"/>
      <c r="Y405" s="635"/>
      <c r="Z405" s="633">
        <v>0.04</v>
      </c>
      <c r="AA405" s="634"/>
      <c r="AB405" s="634"/>
      <c r="AC405" s="634"/>
      <c r="AD405" s="635"/>
    </row>
    <row r="406" spans="1:39" s="317" customFormat="1" ht="18" customHeight="1">
      <c r="A406" s="633">
        <f>A405+1</f>
        <v>308</v>
      </c>
      <c r="B406" s="635"/>
      <c r="C406" s="648" t="s">
        <v>86</v>
      </c>
      <c r="D406" s="649"/>
      <c r="E406" s="649"/>
      <c r="F406" s="649"/>
      <c r="G406" s="649"/>
      <c r="H406" s="649"/>
      <c r="I406" s="649"/>
      <c r="J406" s="649"/>
      <c r="K406" s="649"/>
      <c r="L406" s="649"/>
      <c r="M406" s="649"/>
      <c r="N406" s="649"/>
      <c r="O406" s="649"/>
      <c r="P406" s="649"/>
      <c r="Q406" s="649"/>
      <c r="R406" s="649"/>
      <c r="S406" s="649"/>
      <c r="T406" s="650"/>
      <c r="U406" s="633">
        <v>1</v>
      </c>
      <c r="V406" s="634"/>
      <c r="W406" s="634"/>
      <c r="X406" s="634"/>
      <c r="Y406" s="635"/>
      <c r="Z406" s="633">
        <v>0.04</v>
      </c>
      <c r="AA406" s="634"/>
      <c r="AB406" s="634"/>
      <c r="AC406" s="634"/>
      <c r="AD406" s="635"/>
    </row>
    <row r="407" spans="1:39" s="317" customFormat="1" ht="18" customHeight="1">
      <c r="A407" s="633">
        <f>A406+1</f>
        <v>309</v>
      </c>
      <c r="B407" s="635"/>
      <c r="C407" s="631" t="s">
        <v>87</v>
      </c>
      <c r="D407" s="631"/>
      <c r="E407" s="631"/>
      <c r="F407" s="631"/>
      <c r="G407" s="631"/>
      <c r="H407" s="631"/>
      <c r="I407" s="631"/>
      <c r="J407" s="631"/>
      <c r="K407" s="631"/>
      <c r="L407" s="631"/>
      <c r="M407" s="631"/>
      <c r="N407" s="631"/>
      <c r="O407" s="631"/>
      <c r="P407" s="631"/>
      <c r="Q407" s="631"/>
      <c r="R407" s="631"/>
      <c r="S407" s="631">
        <v>1</v>
      </c>
      <c r="T407" s="631"/>
      <c r="U407" s="622">
        <v>1</v>
      </c>
      <c r="V407" s="622"/>
      <c r="W407" s="622"/>
      <c r="X407" s="622"/>
      <c r="Y407" s="622"/>
      <c r="Z407" s="633">
        <v>0.01</v>
      </c>
      <c r="AA407" s="634"/>
      <c r="AB407" s="634"/>
      <c r="AC407" s="634"/>
      <c r="AD407" s="635"/>
    </row>
    <row r="408" spans="1:39" s="132" customFormat="1" ht="18" customHeight="1">
      <c r="A408" s="69" t="s">
        <v>143</v>
      </c>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1"/>
      <c r="AM408" s="52"/>
    </row>
    <row r="409" spans="1:39" s="132" customFormat="1" ht="18" customHeight="1">
      <c r="A409" s="633">
        <v>310</v>
      </c>
      <c r="B409" s="635"/>
      <c r="C409" s="648" t="s">
        <v>1313</v>
      </c>
      <c r="D409" s="649"/>
      <c r="E409" s="649"/>
      <c r="F409" s="649"/>
      <c r="G409" s="649"/>
      <c r="H409" s="649"/>
      <c r="I409" s="649"/>
      <c r="J409" s="649"/>
      <c r="K409" s="649"/>
      <c r="L409" s="649"/>
      <c r="M409" s="649"/>
      <c r="N409" s="649"/>
      <c r="O409" s="649"/>
      <c r="P409" s="649"/>
      <c r="Q409" s="649"/>
      <c r="R409" s="649"/>
      <c r="S409" s="649"/>
      <c r="T409" s="650"/>
      <c r="U409" s="633">
        <v>4</v>
      </c>
      <c r="V409" s="634"/>
      <c r="W409" s="634"/>
      <c r="X409" s="634"/>
      <c r="Y409" s="635"/>
      <c r="Z409" s="633">
        <v>0.03</v>
      </c>
      <c r="AA409" s="634"/>
      <c r="AB409" s="634"/>
      <c r="AC409" s="634"/>
      <c r="AD409" s="635"/>
    </row>
    <row r="410" spans="1:39" s="132" customFormat="1" ht="18" customHeight="1">
      <c r="A410" s="633">
        <f>A409+1</f>
        <v>311</v>
      </c>
      <c r="B410" s="635"/>
      <c r="C410" s="648" t="s">
        <v>1315</v>
      </c>
      <c r="D410" s="649"/>
      <c r="E410" s="649"/>
      <c r="F410" s="649"/>
      <c r="G410" s="649"/>
      <c r="H410" s="649"/>
      <c r="I410" s="649"/>
      <c r="J410" s="649"/>
      <c r="K410" s="649"/>
      <c r="L410" s="649"/>
      <c r="M410" s="649"/>
      <c r="N410" s="649"/>
      <c r="O410" s="649"/>
      <c r="P410" s="649"/>
      <c r="Q410" s="649"/>
      <c r="R410" s="649"/>
      <c r="S410" s="649"/>
      <c r="T410" s="650"/>
      <c r="U410" s="633">
        <v>3</v>
      </c>
      <c r="V410" s="634"/>
      <c r="W410" s="634"/>
      <c r="X410" s="634"/>
      <c r="Y410" s="635"/>
      <c r="Z410" s="633">
        <v>0.02</v>
      </c>
      <c r="AA410" s="634"/>
      <c r="AB410" s="634"/>
      <c r="AC410" s="634"/>
      <c r="AD410" s="635"/>
    </row>
    <row r="411" spans="1:39" s="132" customFormat="1" ht="18" customHeight="1">
      <c r="A411" s="69" t="s">
        <v>1317</v>
      </c>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1"/>
      <c r="AM411" s="52"/>
    </row>
    <row r="412" spans="1:39" s="317" customFormat="1" ht="18" customHeight="1">
      <c r="A412" s="633">
        <v>312</v>
      </c>
      <c r="B412" s="635"/>
      <c r="C412" s="648" t="s">
        <v>1318</v>
      </c>
      <c r="D412" s="649"/>
      <c r="E412" s="649"/>
      <c r="F412" s="649"/>
      <c r="G412" s="649"/>
      <c r="H412" s="649"/>
      <c r="I412" s="649"/>
      <c r="J412" s="649"/>
      <c r="K412" s="649"/>
      <c r="L412" s="649"/>
      <c r="M412" s="649"/>
      <c r="N412" s="649"/>
      <c r="O412" s="649"/>
      <c r="P412" s="649"/>
      <c r="Q412" s="649"/>
      <c r="R412" s="649"/>
      <c r="S412" s="649"/>
      <c r="T412" s="650"/>
      <c r="U412" s="633">
        <v>3</v>
      </c>
      <c r="V412" s="634"/>
      <c r="W412" s="634"/>
      <c r="X412" s="634"/>
      <c r="Y412" s="635"/>
      <c r="Z412" s="633">
        <v>0.04</v>
      </c>
      <c r="AA412" s="634"/>
      <c r="AB412" s="634"/>
      <c r="AC412" s="634"/>
      <c r="AD412" s="635"/>
    </row>
    <row r="413" spans="1:39" s="317" customFormat="1" ht="18" customHeight="1">
      <c r="A413" s="633">
        <f t="shared" ref="A413:A420" si="11">A412+1</f>
        <v>313</v>
      </c>
      <c r="B413" s="635"/>
      <c r="C413" s="648" t="s">
        <v>1319</v>
      </c>
      <c r="D413" s="649"/>
      <c r="E413" s="649"/>
      <c r="F413" s="649"/>
      <c r="G413" s="649"/>
      <c r="H413" s="649"/>
      <c r="I413" s="649"/>
      <c r="J413" s="649"/>
      <c r="K413" s="649"/>
      <c r="L413" s="649"/>
      <c r="M413" s="649"/>
      <c r="N413" s="649"/>
      <c r="O413" s="649"/>
      <c r="P413" s="649"/>
      <c r="Q413" s="649"/>
      <c r="R413" s="649"/>
      <c r="S413" s="649"/>
      <c r="T413" s="650"/>
      <c r="U413" s="633">
        <v>2</v>
      </c>
      <c r="V413" s="634"/>
      <c r="W413" s="634"/>
      <c r="X413" s="634"/>
      <c r="Y413" s="635"/>
      <c r="Z413" s="633">
        <v>0.04</v>
      </c>
      <c r="AA413" s="634"/>
      <c r="AB413" s="634"/>
      <c r="AC413" s="634"/>
      <c r="AD413" s="635"/>
    </row>
    <row r="414" spans="1:39" s="317" customFormat="1" ht="18" customHeight="1">
      <c r="A414" s="633">
        <f t="shared" si="11"/>
        <v>314</v>
      </c>
      <c r="B414" s="635"/>
      <c r="C414" s="631" t="s">
        <v>1320</v>
      </c>
      <c r="D414" s="631"/>
      <c r="E414" s="631"/>
      <c r="F414" s="631"/>
      <c r="G414" s="631"/>
      <c r="H414" s="631"/>
      <c r="I414" s="631"/>
      <c r="J414" s="631"/>
      <c r="K414" s="631"/>
      <c r="L414" s="631"/>
      <c r="M414" s="631"/>
      <c r="N414" s="631"/>
      <c r="O414" s="631"/>
      <c r="P414" s="631"/>
      <c r="Q414" s="631"/>
      <c r="R414" s="631"/>
      <c r="S414" s="631">
        <v>1</v>
      </c>
      <c r="T414" s="631"/>
      <c r="U414" s="622">
        <v>9</v>
      </c>
      <c r="V414" s="622"/>
      <c r="W414" s="622"/>
      <c r="X414" s="622"/>
      <c r="Y414" s="622"/>
      <c r="Z414" s="633">
        <v>0.01</v>
      </c>
      <c r="AA414" s="634"/>
      <c r="AB414" s="634"/>
      <c r="AC414" s="634"/>
      <c r="AD414" s="635"/>
    </row>
    <row r="415" spans="1:39" s="132" customFormat="1" ht="18" customHeight="1">
      <c r="A415" s="633">
        <f t="shared" si="11"/>
        <v>315</v>
      </c>
      <c r="B415" s="635"/>
      <c r="C415" s="648" t="s">
        <v>1321</v>
      </c>
      <c r="D415" s="649"/>
      <c r="E415" s="649"/>
      <c r="F415" s="649"/>
      <c r="G415" s="649"/>
      <c r="H415" s="649"/>
      <c r="I415" s="649"/>
      <c r="J415" s="649"/>
      <c r="K415" s="649"/>
      <c r="L415" s="649"/>
      <c r="M415" s="649"/>
      <c r="N415" s="649"/>
      <c r="O415" s="649"/>
      <c r="P415" s="649"/>
      <c r="Q415" s="649"/>
      <c r="R415" s="649"/>
      <c r="S415" s="649"/>
      <c r="T415" s="650"/>
      <c r="U415" s="633">
        <v>1</v>
      </c>
      <c r="V415" s="634"/>
      <c r="W415" s="634"/>
      <c r="X415" s="634"/>
      <c r="Y415" s="635"/>
      <c r="Z415" s="633">
        <v>0.01</v>
      </c>
      <c r="AA415" s="634"/>
      <c r="AB415" s="634"/>
      <c r="AC415" s="634"/>
      <c r="AD415" s="635"/>
    </row>
    <row r="416" spans="1:39" s="132" customFormat="1" ht="18" customHeight="1">
      <c r="A416" s="633">
        <f t="shared" si="11"/>
        <v>316</v>
      </c>
      <c r="B416" s="635"/>
      <c r="C416" s="648" t="s">
        <v>1322</v>
      </c>
      <c r="D416" s="649"/>
      <c r="E416" s="649"/>
      <c r="F416" s="649"/>
      <c r="G416" s="649"/>
      <c r="H416" s="649"/>
      <c r="I416" s="649"/>
      <c r="J416" s="649"/>
      <c r="K416" s="649"/>
      <c r="L416" s="649"/>
      <c r="M416" s="649"/>
      <c r="N416" s="649"/>
      <c r="O416" s="649"/>
      <c r="P416" s="649"/>
      <c r="Q416" s="649"/>
      <c r="R416" s="649"/>
      <c r="S416" s="649"/>
      <c r="T416" s="650"/>
      <c r="U416" s="633">
        <v>1</v>
      </c>
      <c r="V416" s="634"/>
      <c r="W416" s="634"/>
      <c r="X416" s="634"/>
      <c r="Y416" s="635"/>
      <c r="Z416" s="633">
        <v>0.01</v>
      </c>
      <c r="AA416" s="634"/>
      <c r="AB416" s="634"/>
      <c r="AC416" s="634"/>
      <c r="AD416" s="635"/>
    </row>
    <row r="417" spans="1:39" s="132" customFormat="1" ht="18" customHeight="1">
      <c r="A417" s="633">
        <f t="shared" si="11"/>
        <v>317</v>
      </c>
      <c r="B417" s="635"/>
      <c r="C417" s="648" t="s">
        <v>1323</v>
      </c>
      <c r="D417" s="649"/>
      <c r="E417" s="649"/>
      <c r="F417" s="649"/>
      <c r="G417" s="649"/>
      <c r="H417" s="649"/>
      <c r="I417" s="649"/>
      <c r="J417" s="649"/>
      <c r="K417" s="649"/>
      <c r="L417" s="649"/>
      <c r="M417" s="649"/>
      <c r="N417" s="649"/>
      <c r="O417" s="649"/>
      <c r="P417" s="649"/>
      <c r="Q417" s="649"/>
      <c r="R417" s="649"/>
      <c r="S417" s="649"/>
      <c r="T417" s="650"/>
      <c r="U417" s="633">
        <v>1</v>
      </c>
      <c r="V417" s="634"/>
      <c r="W417" s="634"/>
      <c r="X417" s="634"/>
      <c r="Y417" s="635"/>
      <c r="Z417" s="633">
        <v>0.01</v>
      </c>
      <c r="AA417" s="634"/>
      <c r="AB417" s="634"/>
      <c r="AC417" s="634"/>
      <c r="AD417" s="635"/>
    </row>
    <row r="418" spans="1:39" s="132" customFormat="1" ht="18" customHeight="1">
      <c r="A418" s="633">
        <f t="shared" si="11"/>
        <v>318</v>
      </c>
      <c r="B418" s="635"/>
      <c r="C418" s="648" t="s">
        <v>1324</v>
      </c>
      <c r="D418" s="649"/>
      <c r="E418" s="649"/>
      <c r="F418" s="649"/>
      <c r="G418" s="649"/>
      <c r="H418" s="649"/>
      <c r="I418" s="649"/>
      <c r="J418" s="649"/>
      <c r="K418" s="649"/>
      <c r="L418" s="649"/>
      <c r="M418" s="649"/>
      <c r="N418" s="649"/>
      <c r="O418" s="649"/>
      <c r="P418" s="649"/>
      <c r="Q418" s="649"/>
      <c r="R418" s="649"/>
      <c r="S418" s="649"/>
      <c r="T418" s="650"/>
      <c r="U418" s="633">
        <v>1</v>
      </c>
      <c r="V418" s="634"/>
      <c r="W418" s="634"/>
      <c r="X418" s="634"/>
      <c r="Y418" s="635"/>
      <c r="Z418" s="633">
        <v>0.01</v>
      </c>
      <c r="AA418" s="634"/>
      <c r="AB418" s="634"/>
      <c r="AC418" s="634"/>
      <c r="AD418" s="635"/>
    </row>
    <row r="419" spans="1:39" s="132" customFormat="1" ht="18" customHeight="1">
      <c r="A419" s="633">
        <f t="shared" si="11"/>
        <v>319</v>
      </c>
      <c r="B419" s="635"/>
      <c r="C419" s="648" t="s">
        <v>1325</v>
      </c>
      <c r="D419" s="649"/>
      <c r="E419" s="649"/>
      <c r="F419" s="649"/>
      <c r="G419" s="649"/>
      <c r="H419" s="649"/>
      <c r="I419" s="649"/>
      <c r="J419" s="649"/>
      <c r="K419" s="649"/>
      <c r="L419" s="649"/>
      <c r="M419" s="649"/>
      <c r="N419" s="649"/>
      <c r="O419" s="649"/>
      <c r="P419" s="649"/>
      <c r="Q419" s="649"/>
      <c r="R419" s="649"/>
      <c r="S419" s="649"/>
      <c r="T419" s="650"/>
      <c r="U419" s="633">
        <v>1</v>
      </c>
      <c r="V419" s="634"/>
      <c r="W419" s="634"/>
      <c r="X419" s="634"/>
      <c r="Y419" s="635"/>
      <c r="Z419" s="633">
        <v>0.01</v>
      </c>
      <c r="AA419" s="634"/>
      <c r="AB419" s="634"/>
      <c r="AC419" s="634"/>
      <c r="AD419" s="635"/>
    </row>
    <row r="420" spans="1:39" s="132" customFormat="1" ht="18" customHeight="1">
      <c r="A420" s="633">
        <f t="shared" si="11"/>
        <v>320</v>
      </c>
      <c r="B420" s="635"/>
      <c r="C420" s="648" t="s">
        <v>1326</v>
      </c>
      <c r="D420" s="649"/>
      <c r="E420" s="649"/>
      <c r="F420" s="649"/>
      <c r="G420" s="649"/>
      <c r="H420" s="649"/>
      <c r="I420" s="649"/>
      <c r="J420" s="649"/>
      <c r="K420" s="649"/>
      <c r="L420" s="649"/>
      <c r="M420" s="649"/>
      <c r="N420" s="649"/>
      <c r="O420" s="649"/>
      <c r="P420" s="649"/>
      <c r="Q420" s="649"/>
      <c r="R420" s="649"/>
      <c r="S420" s="649"/>
      <c r="T420" s="650"/>
      <c r="U420" s="633">
        <v>1</v>
      </c>
      <c r="V420" s="634"/>
      <c r="W420" s="634"/>
      <c r="X420" s="634"/>
      <c r="Y420" s="635"/>
      <c r="Z420" s="633">
        <v>0.01</v>
      </c>
      <c r="AA420" s="634"/>
      <c r="AB420" s="634"/>
      <c r="AC420" s="634"/>
      <c r="AD420" s="635"/>
    </row>
    <row r="421" spans="1:39" s="132" customFormat="1" ht="18" customHeight="1">
      <c r="A421" s="69" t="s">
        <v>1327</v>
      </c>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1"/>
      <c r="AM421" s="52"/>
    </row>
    <row r="422" spans="1:39" s="317" customFormat="1" ht="18" customHeight="1">
      <c r="A422" s="633">
        <v>321</v>
      </c>
      <c r="B422" s="635"/>
      <c r="C422" s="648" t="s">
        <v>1318</v>
      </c>
      <c r="D422" s="649"/>
      <c r="E422" s="649"/>
      <c r="F422" s="649"/>
      <c r="G422" s="649"/>
      <c r="H422" s="649"/>
      <c r="I422" s="649"/>
      <c r="J422" s="649"/>
      <c r="K422" s="649"/>
      <c r="L422" s="649"/>
      <c r="M422" s="649"/>
      <c r="N422" s="649"/>
      <c r="O422" s="649"/>
      <c r="P422" s="649"/>
      <c r="Q422" s="649"/>
      <c r="R422" s="649"/>
      <c r="S422" s="649"/>
      <c r="T422" s="650"/>
      <c r="U422" s="633">
        <v>3</v>
      </c>
      <c r="V422" s="634"/>
      <c r="W422" s="634"/>
      <c r="X422" s="634"/>
      <c r="Y422" s="635"/>
      <c r="Z422" s="633">
        <v>0.03</v>
      </c>
      <c r="AA422" s="634"/>
      <c r="AB422" s="634"/>
      <c r="AC422" s="634"/>
      <c r="AD422" s="635"/>
    </row>
    <row r="423" spans="1:39" s="317" customFormat="1" ht="18" customHeight="1">
      <c r="A423" s="633">
        <f t="shared" ref="A423:A430" si="12">A422+1</f>
        <v>322</v>
      </c>
      <c r="B423" s="635"/>
      <c r="C423" s="648" t="s">
        <v>1319</v>
      </c>
      <c r="D423" s="649"/>
      <c r="E423" s="649"/>
      <c r="F423" s="649"/>
      <c r="G423" s="649"/>
      <c r="H423" s="649"/>
      <c r="I423" s="649"/>
      <c r="J423" s="649"/>
      <c r="K423" s="649"/>
      <c r="L423" s="649"/>
      <c r="M423" s="649"/>
      <c r="N423" s="649"/>
      <c r="O423" s="649"/>
      <c r="P423" s="649"/>
      <c r="Q423" s="649"/>
      <c r="R423" s="649"/>
      <c r="S423" s="649"/>
      <c r="T423" s="650"/>
      <c r="U423" s="633">
        <v>2</v>
      </c>
      <c r="V423" s="634"/>
      <c r="W423" s="634"/>
      <c r="X423" s="634"/>
      <c r="Y423" s="635"/>
      <c r="Z423" s="633">
        <v>0.04</v>
      </c>
      <c r="AA423" s="634"/>
      <c r="AB423" s="634"/>
      <c r="AC423" s="634"/>
      <c r="AD423" s="635"/>
    </row>
    <row r="424" spans="1:39" s="317" customFormat="1" ht="18" customHeight="1">
      <c r="A424" s="633">
        <f t="shared" si="12"/>
        <v>323</v>
      </c>
      <c r="B424" s="635"/>
      <c r="C424" s="631" t="s">
        <v>1320</v>
      </c>
      <c r="D424" s="631"/>
      <c r="E424" s="631"/>
      <c r="F424" s="631"/>
      <c r="G424" s="631"/>
      <c r="H424" s="631"/>
      <c r="I424" s="631"/>
      <c r="J424" s="631"/>
      <c r="K424" s="631"/>
      <c r="L424" s="631"/>
      <c r="M424" s="631"/>
      <c r="N424" s="631"/>
      <c r="O424" s="631"/>
      <c r="P424" s="631"/>
      <c r="Q424" s="631"/>
      <c r="R424" s="631"/>
      <c r="S424" s="631">
        <v>1</v>
      </c>
      <c r="T424" s="631"/>
      <c r="U424" s="622">
        <v>6</v>
      </c>
      <c r="V424" s="622"/>
      <c r="W424" s="622"/>
      <c r="X424" s="622"/>
      <c r="Y424" s="622"/>
      <c r="Z424" s="633">
        <v>0.01</v>
      </c>
      <c r="AA424" s="634"/>
      <c r="AB424" s="634"/>
      <c r="AC424" s="634"/>
      <c r="AD424" s="635"/>
    </row>
    <row r="425" spans="1:39" s="132" customFormat="1" ht="18" customHeight="1">
      <c r="A425" s="633">
        <f t="shared" si="12"/>
        <v>324</v>
      </c>
      <c r="B425" s="635"/>
      <c r="C425" s="648" t="s">
        <v>67</v>
      </c>
      <c r="D425" s="649"/>
      <c r="E425" s="649"/>
      <c r="F425" s="649"/>
      <c r="G425" s="649"/>
      <c r="H425" s="649"/>
      <c r="I425" s="649"/>
      <c r="J425" s="649"/>
      <c r="K425" s="649"/>
      <c r="L425" s="649"/>
      <c r="M425" s="649"/>
      <c r="N425" s="649"/>
      <c r="O425" s="649"/>
      <c r="P425" s="649"/>
      <c r="Q425" s="649"/>
      <c r="R425" s="649"/>
      <c r="S425" s="649"/>
      <c r="T425" s="650"/>
      <c r="U425" s="633">
        <v>1</v>
      </c>
      <c r="V425" s="634"/>
      <c r="W425" s="634"/>
      <c r="X425" s="634"/>
      <c r="Y425" s="635"/>
      <c r="Z425" s="633">
        <v>0.01</v>
      </c>
      <c r="AA425" s="634"/>
      <c r="AB425" s="634"/>
      <c r="AC425" s="634"/>
      <c r="AD425" s="635"/>
    </row>
    <row r="426" spans="1:39" s="132" customFormat="1" ht="18" customHeight="1">
      <c r="A426" s="633">
        <f t="shared" si="12"/>
        <v>325</v>
      </c>
      <c r="B426" s="635"/>
      <c r="C426" s="648" t="s">
        <v>68</v>
      </c>
      <c r="D426" s="649"/>
      <c r="E426" s="649"/>
      <c r="F426" s="649"/>
      <c r="G426" s="649"/>
      <c r="H426" s="649"/>
      <c r="I426" s="649"/>
      <c r="J426" s="649"/>
      <c r="K426" s="649"/>
      <c r="L426" s="649"/>
      <c r="M426" s="649"/>
      <c r="N426" s="649"/>
      <c r="O426" s="649"/>
      <c r="P426" s="649"/>
      <c r="Q426" s="649"/>
      <c r="R426" s="649"/>
      <c r="S426" s="649"/>
      <c r="T426" s="650"/>
      <c r="U426" s="633">
        <v>1</v>
      </c>
      <c r="V426" s="634"/>
      <c r="W426" s="634"/>
      <c r="X426" s="634"/>
      <c r="Y426" s="635"/>
      <c r="Z426" s="633">
        <v>0.01</v>
      </c>
      <c r="AA426" s="634"/>
      <c r="AB426" s="634"/>
      <c r="AC426" s="634"/>
      <c r="AD426" s="635"/>
    </row>
    <row r="427" spans="1:39" s="132" customFormat="1" ht="18" customHeight="1">
      <c r="A427" s="633">
        <f t="shared" si="12"/>
        <v>326</v>
      </c>
      <c r="B427" s="635"/>
      <c r="C427" s="648" t="s">
        <v>69</v>
      </c>
      <c r="D427" s="649"/>
      <c r="E427" s="649"/>
      <c r="F427" s="649"/>
      <c r="G427" s="649"/>
      <c r="H427" s="649"/>
      <c r="I427" s="649"/>
      <c r="J427" s="649"/>
      <c r="K427" s="649"/>
      <c r="L427" s="649"/>
      <c r="M427" s="649"/>
      <c r="N427" s="649"/>
      <c r="O427" s="649"/>
      <c r="P427" s="649"/>
      <c r="Q427" s="649"/>
      <c r="R427" s="649"/>
      <c r="S427" s="649"/>
      <c r="T427" s="650"/>
      <c r="U427" s="633">
        <v>1</v>
      </c>
      <c r="V427" s="634"/>
      <c r="W427" s="634"/>
      <c r="X427" s="634"/>
      <c r="Y427" s="635"/>
      <c r="Z427" s="633">
        <v>0.01</v>
      </c>
      <c r="AA427" s="634"/>
      <c r="AB427" s="634"/>
      <c r="AC427" s="634"/>
      <c r="AD427" s="635"/>
    </row>
    <row r="428" spans="1:39" s="132" customFormat="1" ht="18" customHeight="1">
      <c r="A428" s="633">
        <f t="shared" si="12"/>
        <v>327</v>
      </c>
      <c r="B428" s="635"/>
      <c r="C428" s="648" t="s">
        <v>70</v>
      </c>
      <c r="D428" s="649"/>
      <c r="E428" s="649"/>
      <c r="F428" s="649"/>
      <c r="G428" s="649"/>
      <c r="H428" s="649"/>
      <c r="I428" s="649"/>
      <c r="J428" s="649"/>
      <c r="K428" s="649"/>
      <c r="L428" s="649"/>
      <c r="M428" s="649"/>
      <c r="N428" s="649"/>
      <c r="O428" s="649"/>
      <c r="P428" s="649"/>
      <c r="Q428" s="649"/>
      <c r="R428" s="649"/>
      <c r="S428" s="649"/>
      <c r="T428" s="650"/>
      <c r="U428" s="633">
        <v>1</v>
      </c>
      <c r="V428" s="634"/>
      <c r="W428" s="634"/>
      <c r="X428" s="634"/>
      <c r="Y428" s="635"/>
      <c r="Z428" s="633">
        <v>0.01</v>
      </c>
      <c r="AA428" s="634"/>
      <c r="AB428" s="634"/>
      <c r="AC428" s="634"/>
      <c r="AD428" s="635"/>
    </row>
    <row r="429" spans="1:39" s="132" customFormat="1" ht="18" customHeight="1">
      <c r="A429" s="633">
        <f t="shared" si="12"/>
        <v>328</v>
      </c>
      <c r="B429" s="635"/>
      <c r="C429" s="648" t="s">
        <v>71</v>
      </c>
      <c r="D429" s="649"/>
      <c r="E429" s="649"/>
      <c r="F429" s="649"/>
      <c r="G429" s="649"/>
      <c r="H429" s="649"/>
      <c r="I429" s="649"/>
      <c r="J429" s="649"/>
      <c r="K429" s="649"/>
      <c r="L429" s="649"/>
      <c r="M429" s="649"/>
      <c r="N429" s="649"/>
      <c r="O429" s="649"/>
      <c r="P429" s="649"/>
      <c r="Q429" s="649"/>
      <c r="R429" s="649"/>
      <c r="S429" s="649"/>
      <c r="T429" s="650"/>
      <c r="U429" s="633">
        <v>1</v>
      </c>
      <c r="V429" s="634"/>
      <c r="W429" s="634"/>
      <c r="X429" s="634"/>
      <c r="Y429" s="635"/>
      <c r="Z429" s="633">
        <v>0.01</v>
      </c>
      <c r="AA429" s="634"/>
      <c r="AB429" s="634"/>
      <c r="AC429" s="634"/>
      <c r="AD429" s="635"/>
    </row>
    <row r="430" spans="1:39" s="132" customFormat="1" ht="18" customHeight="1">
      <c r="A430" s="633">
        <f t="shared" si="12"/>
        <v>329</v>
      </c>
      <c r="B430" s="635"/>
      <c r="C430" s="648" t="s">
        <v>72</v>
      </c>
      <c r="D430" s="649"/>
      <c r="E430" s="649"/>
      <c r="F430" s="649"/>
      <c r="G430" s="649"/>
      <c r="H430" s="649"/>
      <c r="I430" s="649"/>
      <c r="J430" s="649"/>
      <c r="K430" s="649"/>
      <c r="L430" s="649"/>
      <c r="M430" s="649"/>
      <c r="N430" s="649"/>
      <c r="O430" s="649"/>
      <c r="P430" s="649"/>
      <c r="Q430" s="649"/>
      <c r="R430" s="649"/>
      <c r="S430" s="649"/>
      <c r="T430" s="650"/>
      <c r="U430" s="633">
        <v>1</v>
      </c>
      <c r="V430" s="634"/>
      <c r="W430" s="634"/>
      <c r="X430" s="634"/>
      <c r="Y430" s="635"/>
      <c r="Z430" s="633">
        <v>0.01</v>
      </c>
      <c r="AA430" s="634"/>
      <c r="AB430" s="634"/>
      <c r="AC430" s="634"/>
      <c r="AD430" s="635"/>
    </row>
    <row r="431" spans="1:39" s="132" customFormat="1" ht="18" customHeight="1">
      <c r="A431" s="69" t="s">
        <v>73</v>
      </c>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1"/>
      <c r="AM431" s="52"/>
    </row>
    <row r="432" spans="1:39" s="317" customFormat="1" ht="18" customHeight="1">
      <c r="A432" s="633">
        <v>330</v>
      </c>
      <c r="B432" s="635"/>
      <c r="C432" s="648" t="s">
        <v>1318</v>
      </c>
      <c r="D432" s="649"/>
      <c r="E432" s="649"/>
      <c r="F432" s="649"/>
      <c r="G432" s="649"/>
      <c r="H432" s="649"/>
      <c r="I432" s="649"/>
      <c r="J432" s="649"/>
      <c r="K432" s="649"/>
      <c r="L432" s="649"/>
      <c r="M432" s="649"/>
      <c r="N432" s="649"/>
      <c r="O432" s="649"/>
      <c r="P432" s="649"/>
      <c r="Q432" s="649"/>
      <c r="R432" s="649"/>
      <c r="S432" s="649"/>
      <c r="T432" s="650"/>
      <c r="U432" s="633">
        <v>2</v>
      </c>
      <c r="V432" s="634"/>
      <c r="W432" s="634"/>
      <c r="X432" s="634"/>
      <c r="Y432" s="635"/>
      <c r="Z432" s="633">
        <v>0.04</v>
      </c>
      <c r="AA432" s="634"/>
      <c r="AB432" s="634"/>
      <c r="AC432" s="634"/>
      <c r="AD432" s="635"/>
    </row>
    <row r="433" spans="1:39" s="317" customFormat="1" ht="18" customHeight="1">
      <c r="A433" s="633">
        <f>A432+1</f>
        <v>331</v>
      </c>
      <c r="B433" s="635"/>
      <c r="C433" s="648" t="s">
        <v>74</v>
      </c>
      <c r="D433" s="649"/>
      <c r="E433" s="649"/>
      <c r="F433" s="649"/>
      <c r="G433" s="649"/>
      <c r="H433" s="649"/>
      <c r="I433" s="649"/>
      <c r="J433" s="649"/>
      <c r="K433" s="649"/>
      <c r="L433" s="649"/>
      <c r="M433" s="649"/>
      <c r="N433" s="649"/>
      <c r="O433" s="649"/>
      <c r="P433" s="649"/>
      <c r="Q433" s="649"/>
      <c r="R433" s="649"/>
      <c r="S433" s="649"/>
      <c r="T433" s="650"/>
      <c r="U433" s="633">
        <v>1</v>
      </c>
      <c r="V433" s="634"/>
      <c r="W433" s="634"/>
      <c r="X433" s="634"/>
      <c r="Y433" s="635"/>
      <c r="Z433" s="633">
        <v>0.03</v>
      </c>
      <c r="AA433" s="634"/>
      <c r="AB433" s="634"/>
      <c r="AC433" s="634"/>
      <c r="AD433" s="635"/>
    </row>
    <row r="434" spans="1:39" s="317" customFormat="1" ht="18" customHeight="1">
      <c r="A434" s="633">
        <f>A433+1</f>
        <v>332</v>
      </c>
      <c r="B434" s="635"/>
      <c r="C434" s="631" t="s">
        <v>1320</v>
      </c>
      <c r="D434" s="631"/>
      <c r="E434" s="631"/>
      <c r="F434" s="631"/>
      <c r="G434" s="631"/>
      <c r="H434" s="631"/>
      <c r="I434" s="631"/>
      <c r="J434" s="631"/>
      <c r="K434" s="631"/>
      <c r="L434" s="631"/>
      <c r="M434" s="631"/>
      <c r="N434" s="631"/>
      <c r="O434" s="631"/>
      <c r="P434" s="631"/>
      <c r="Q434" s="631"/>
      <c r="R434" s="631"/>
      <c r="S434" s="631">
        <v>1</v>
      </c>
      <c r="T434" s="631"/>
      <c r="U434" s="622">
        <v>9</v>
      </c>
      <c r="V434" s="622"/>
      <c r="W434" s="622"/>
      <c r="X434" s="622"/>
      <c r="Y434" s="622"/>
      <c r="Z434" s="633">
        <v>0.01</v>
      </c>
      <c r="AA434" s="634"/>
      <c r="AB434" s="634"/>
      <c r="AC434" s="634"/>
      <c r="AD434" s="635"/>
    </row>
    <row r="435" spans="1:39" s="132" customFormat="1" ht="18" customHeight="1">
      <c r="A435" s="69" t="s">
        <v>144</v>
      </c>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1"/>
      <c r="AM435" s="52"/>
    </row>
    <row r="436" spans="1:39" s="317" customFormat="1" ht="18" customHeight="1">
      <c r="A436" s="633">
        <v>333</v>
      </c>
      <c r="B436" s="635"/>
      <c r="C436" s="648" t="s">
        <v>1318</v>
      </c>
      <c r="D436" s="649"/>
      <c r="E436" s="649"/>
      <c r="F436" s="649"/>
      <c r="G436" s="649"/>
      <c r="H436" s="649"/>
      <c r="I436" s="649"/>
      <c r="J436" s="649"/>
      <c r="K436" s="649"/>
      <c r="L436" s="649"/>
      <c r="M436" s="649"/>
      <c r="N436" s="649"/>
      <c r="O436" s="649"/>
      <c r="P436" s="649"/>
      <c r="Q436" s="649"/>
      <c r="R436" s="649"/>
      <c r="S436" s="649"/>
      <c r="T436" s="650"/>
      <c r="U436" s="633">
        <v>3</v>
      </c>
      <c r="V436" s="634"/>
      <c r="W436" s="634"/>
      <c r="X436" s="634"/>
      <c r="Y436" s="635"/>
      <c r="Z436" s="633">
        <v>0.03</v>
      </c>
      <c r="AA436" s="634"/>
      <c r="AB436" s="634"/>
      <c r="AC436" s="634"/>
      <c r="AD436" s="635"/>
    </row>
    <row r="437" spans="1:39" s="317" customFormat="1" ht="18" customHeight="1">
      <c r="A437" s="633">
        <f>A436+1</f>
        <v>334</v>
      </c>
      <c r="B437" s="635"/>
      <c r="C437" s="648" t="s">
        <v>1319</v>
      </c>
      <c r="D437" s="649"/>
      <c r="E437" s="649"/>
      <c r="F437" s="649"/>
      <c r="G437" s="649"/>
      <c r="H437" s="649"/>
      <c r="I437" s="649"/>
      <c r="J437" s="649"/>
      <c r="K437" s="649"/>
      <c r="L437" s="649"/>
      <c r="M437" s="649"/>
      <c r="N437" s="649"/>
      <c r="O437" s="649"/>
      <c r="P437" s="649"/>
      <c r="Q437" s="649"/>
      <c r="R437" s="649"/>
      <c r="S437" s="649"/>
      <c r="T437" s="650"/>
      <c r="U437" s="633">
        <v>2</v>
      </c>
      <c r="V437" s="634"/>
      <c r="W437" s="634"/>
      <c r="X437" s="634"/>
      <c r="Y437" s="635"/>
      <c r="Z437" s="633">
        <v>0.04</v>
      </c>
      <c r="AA437" s="634"/>
      <c r="AB437" s="634"/>
      <c r="AC437" s="634"/>
      <c r="AD437" s="635"/>
    </row>
    <row r="438" spans="1:39" s="317" customFormat="1" ht="18" customHeight="1">
      <c r="A438" s="633">
        <f>A437+1</f>
        <v>335</v>
      </c>
      <c r="B438" s="635"/>
      <c r="C438" s="631" t="s">
        <v>1320</v>
      </c>
      <c r="D438" s="631"/>
      <c r="E438" s="631"/>
      <c r="F438" s="631"/>
      <c r="G438" s="631"/>
      <c r="H438" s="631"/>
      <c r="I438" s="631"/>
      <c r="J438" s="631"/>
      <c r="K438" s="631"/>
      <c r="L438" s="631"/>
      <c r="M438" s="631"/>
      <c r="N438" s="631"/>
      <c r="O438" s="631"/>
      <c r="P438" s="631"/>
      <c r="Q438" s="631"/>
      <c r="R438" s="631"/>
      <c r="S438" s="631">
        <v>1</v>
      </c>
      <c r="T438" s="631"/>
      <c r="U438" s="622">
        <v>16</v>
      </c>
      <c r="V438" s="622"/>
      <c r="W438" s="622"/>
      <c r="X438" s="622"/>
      <c r="Y438" s="622"/>
      <c r="Z438" s="633">
        <v>0.01</v>
      </c>
      <c r="AA438" s="634"/>
      <c r="AB438" s="634"/>
      <c r="AC438" s="634"/>
      <c r="AD438" s="635"/>
    </row>
    <row r="439" spans="1:39" s="132" customFormat="1" ht="18" customHeight="1">
      <c r="A439" s="633">
        <f>A438+1</f>
        <v>336</v>
      </c>
      <c r="B439" s="635"/>
      <c r="C439" s="648" t="s">
        <v>145</v>
      </c>
      <c r="D439" s="649"/>
      <c r="E439" s="649"/>
      <c r="F439" s="649"/>
      <c r="G439" s="649"/>
      <c r="H439" s="649"/>
      <c r="I439" s="649"/>
      <c r="J439" s="649"/>
      <c r="K439" s="649"/>
      <c r="L439" s="649"/>
      <c r="M439" s="649"/>
      <c r="N439" s="649"/>
      <c r="O439" s="649"/>
      <c r="P439" s="649"/>
      <c r="Q439" s="649"/>
      <c r="R439" s="649"/>
      <c r="S439" s="649"/>
      <c r="T439" s="650"/>
      <c r="U439" s="633">
        <v>1</v>
      </c>
      <c r="V439" s="634"/>
      <c r="W439" s="634"/>
      <c r="X439" s="634"/>
      <c r="Y439" s="635"/>
      <c r="Z439" s="633">
        <v>0.01</v>
      </c>
      <c r="AA439" s="634"/>
      <c r="AB439" s="634"/>
      <c r="AC439" s="634"/>
      <c r="AD439" s="635"/>
    </row>
    <row r="440" spans="1:39" s="132" customFormat="1" ht="18" customHeight="1">
      <c r="A440" s="633">
        <f>A439+1</f>
        <v>337</v>
      </c>
      <c r="B440" s="635"/>
      <c r="C440" s="648" t="s">
        <v>146</v>
      </c>
      <c r="D440" s="649"/>
      <c r="E440" s="649"/>
      <c r="F440" s="649"/>
      <c r="G440" s="649"/>
      <c r="H440" s="649"/>
      <c r="I440" s="649"/>
      <c r="J440" s="649"/>
      <c r="K440" s="649"/>
      <c r="L440" s="649"/>
      <c r="M440" s="649"/>
      <c r="N440" s="649"/>
      <c r="O440" s="649"/>
      <c r="P440" s="649"/>
      <c r="Q440" s="649"/>
      <c r="R440" s="649"/>
      <c r="S440" s="649"/>
      <c r="T440" s="650"/>
      <c r="U440" s="633">
        <v>1</v>
      </c>
      <c r="V440" s="634"/>
      <c r="W440" s="634"/>
      <c r="X440" s="634"/>
      <c r="Y440" s="635"/>
      <c r="Z440" s="633">
        <v>0.01</v>
      </c>
      <c r="AA440" s="634"/>
      <c r="AB440" s="634"/>
      <c r="AC440" s="634"/>
      <c r="AD440" s="635"/>
    </row>
    <row r="441" spans="1:39" s="132" customFormat="1" ht="18" customHeight="1">
      <c r="A441" s="633">
        <f>A440+1</f>
        <v>338</v>
      </c>
      <c r="B441" s="635"/>
      <c r="C441" s="648" t="s">
        <v>147</v>
      </c>
      <c r="D441" s="649"/>
      <c r="E441" s="649"/>
      <c r="F441" s="649"/>
      <c r="G441" s="649"/>
      <c r="H441" s="649"/>
      <c r="I441" s="649"/>
      <c r="J441" s="649"/>
      <c r="K441" s="649"/>
      <c r="L441" s="649"/>
      <c r="M441" s="649"/>
      <c r="N441" s="649"/>
      <c r="O441" s="649"/>
      <c r="P441" s="649"/>
      <c r="Q441" s="649"/>
      <c r="R441" s="649"/>
      <c r="S441" s="649"/>
      <c r="T441" s="650"/>
      <c r="U441" s="633">
        <v>1</v>
      </c>
      <c r="V441" s="634"/>
      <c r="W441" s="634"/>
      <c r="X441" s="634"/>
      <c r="Y441" s="635"/>
      <c r="Z441" s="633">
        <v>0.01</v>
      </c>
      <c r="AA441" s="634"/>
      <c r="AB441" s="634"/>
      <c r="AC441" s="634"/>
      <c r="AD441" s="635"/>
    </row>
    <row r="442" spans="1:39" s="132" customFormat="1" ht="18" customHeight="1">
      <c r="A442" s="69" t="s">
        <v>148</v>
      </c>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1"/>
      <c r="AM442" s="52"/>
    </row>
    <row r="443" spans="1:39" s="317" customFormat="1" ht="18" customHeight="1">
      <c r="A443" s="633">
        <v>339</v>
      </c>
      <c r="B443" s="635"/>
      <c r="C443" s="648" t="s">
        <v>85</v>
      </c>
      <c r="D443" s="649"/>
      <c r="E443" s="649"/>
      <c r="F443" s="649"/>
      <c r="G443" s="649"/>
      <c r="H443" s="649"/>
      <c r="I443" s="649"/>
      <c r="J443" s="649"/>
      <c r="K443" s="649"/>
      <c r="L443" s="649"/>
      <c r="M443" s="649"/>
      <c r="N443" s="649"/>
      <c r="O443" s="649"/>
      <c r="P443" s="649"/>
      <c r="Q443" s="649"/>
      <c r="R443" s="649"/>
      <c r="S443" s="649"/>
      <c r="T443" s="650"/>
      <c r="U443" s="633">
        <v>1</v>
      </c>
      <c r="V443" s="634"/>
      <c r="W443" s="634"/>
      <c r="X443" s="634"/>
      <c r="Y443" s="635"/>
      <c r="Z443" s="633">
        <v>0.04</v>
      </c>
      <c r="AA443" s="634"/>
      <c r="AB443" s="634"/>
      <c r="AC443" s="634"/>
      <c r="AD443" s="635"/>
    </row>
    <row r="444" spans="1:39" s="317" customFormat="1" ht="18" customHeight="1">
      <c r="A444" s="633">
        <f>A443+1</f>
        <v>340</v>
      </c>
      <c r="B444" s="635"/>
      <c r="C444" s="648" t="s">
        <v>86</v>
      </c>
      <c r="D444" s="649"/>
      <c r="E444" s="649"/>
      <c r="F444" s="649"/>
      <c r="G444" s="649"/>
      <c r="H444" s="649"/>
      <c r="I444" s="649"/>
      <c r="J444" s="649"/>
      <c r="K444" s="649"/>
      <c r="L444" s="649"/>
      <c r="M444" s="649"/>
      <c r="N444" s="649"/>
      <c r="O444" s="649"/>
      <c r="P444" s="649"/>
      <c r="Q444" s="649"/>
      <c r="R444" s="649"/>
      <c r="S444" s="649"/>
      <c r="T444" s="650"/>
      <c r="U444" s="633">
        <v>1</v>
      </c>
      <c r="V444" s="634"/>
      <c r="W444" s="634"/>
      <c r="X444" s="634"/>
      <c r="Y444" s="635"/>
      <c r="Z444" s="633">
        <v>0.04</v>
      </c>
      <c r="AA444" s="634"/>
      <c r="AB444" s="634"/>
      <c r="AC444" s="634"/>
      <c r="AD444" s="635"/>
    </row>
    <row r="445" spans="1:39" s="317" customFormat="1" ht="18" customHeight="1">
      <c r="A445" s="633">
        <f>A444+1</f>
        <v>341</v>
      </c>
      <c r="B445" s="635"/>
      <c r="C445" s="631" t="s">
        <v>87</v>
      </c>
      <c r="D445" s="631"/>
      <c r="E445" s="631"/>
      <c r="F445" s="631"/>
      <c r="G445" s="631"/>
      <c r="H445" s="631"/>
      <c r="I445" s="631"/>
      <c r="J445" s="631"/>
      <c r="K445" s="631"/>
      <c r="L445" s="631"/>
      <c r="M445" s="631"/>
      <c r="N445" s="631"/>
      <c r="O445" s="631"/>
      <c r="P445" s="631"/>
      <c r="Q445" s="631"/>
      <c r="R445" s="631"/>
      <c r="S445" s="631">
        <v>1</v>
      </c>
      <c r="T445" s="631"/>
      <c r="U445" s="622">
        <v>1</v>
      </c>
      <c r="V445" s="622"/>
      <c r="W445" s="622"/>
      <c r="X445" s="622"/>
      <c r="Y445" s="622"/>
      <c r="Z445" s="633">
        <v>0.01</v>
      </c>
      <c r="AA445" s="634"/>
      <c r="AB445" s="634"/>
      <c r="AC445" s="634"/>
      <c r="AD445" s="635"/>
    </row>
    <row r="446" spans="1:39" s="132" customFormat="1" ht="18" customHeight="1">
      <c r="A446" s="69" t="s">
        <v>149</v>
      </c>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1"/>
      <c r="AM446" s="52"/>
    </row>
    <row r="447" spans="1:39" s="317" customFormat="1" ht="18" customHeight="1">
      <c r="A447" s="633">
        <v>342</v>
      </c>
      <c r="B447" s="635"/>
      <c r="C447" s="648" t="s">
        <v>85</v>
      </c>
      <c r="D447" s="649"/>
      <c r="E447" s="649"/>
      <c r="F447" s="649"/>
      <c r="G447" s="649"/>
      <c r="H447" s="649"/>
      <c r="I447" s="649"/>
      <c r="J447" s="649"/>
      <c r="K447" s="649"/>
      <c r="L447" s="649"/>
      <c r="M447" s="649"/>
      <c r="N447" s="649"/>
      <c r="O447" s="649"/>
      <c r="P447" s="649"/>
      <c r="Q447" s="649"/>
      <c r="R447" s="649"/>
      <c r="S447" s="649"/>
      <c r="T447" s="650"/>
      <c r="U447" s="633">
        <v>1</v>
      </c>
      <c r="V447" s="634"/>
      <c r="W447" s="634"/>
      <c r="X447" s="634"/>
      <c r="Y447" s="635"/>
      <c r="Z447" s="633">
        <v>0.04</v>
      </c>
      <c r="AA447" s="634"/>
      <c r="AB447" s="634"/>
      <c r="AC447" s="634"/>
      <c r="AD447" s="635"/>
    </row>
    <row r="448" spans="1:39" s="317" customFormat="1" ht="18" customHeight="1">
      <c r="A448" s="633">
        <f>A447+1</f>
        <v>343</v>
      </c>
      <c r="B448" s="635"/>
      <c r="C448" s="648" t="s">
        <v>86</v>
      </c>
      <c r="D448" s="649"/>
      <c r="E448" s="649"/>
      <c r="F448" s="649"/>
      <c r="G448" s="649"/>
      <c r="H448" s="649"/>
      <c r="I448" s="649"/>
      <c r="J448" s="649"/>
      <c r="K448" s="649"/>
      <c r="L448" s="649"/>
      <c r="M448" s="649"/>
      <c r="N448" s="649"/>
      <c r="O448" s="649"/>
      <c r="P448" s="649"/>
      <c r="Q448" s="649"/>
      <c r="R448" s="649"/>
      <c r="S448" s="649"/>
      <c r="T448" s="650"/>
      <c r="U448" s="633">
        <v>1</v>
      </c>
      <c r="V448" s="634"/>
      <c r="W448" s="634"/>
      <c r="X448" s="634"/>
      <c r="Y448" s="635"/>
      <c r="Z448" s="633">
        <v>0.04</v>
      </c>
      <c r="AA448" s="634"/>
      <c r="AB448" s="634"/>
      <c r="AC448" s="634"/>
      <c r="AD448" s="635"/>
    </row>
    <row r="449" spans="1:39" s="317" customFormat="1" ht="18" customHeight="1">
      <c r="A449" s="633">
        <f>A448+1</f>
        <v>344</v>
      </c>
      <c r="B449" s="635"/>
      <c r="C449" s="631" t="s">
        <v>87</v>
      </c>
      <c r="D449" s="631"/>
      <c r="E449" s="631"/>
      <c r="F449" s="631"/>
      <c r="G449" s="631"/>
      <c r="H449" s="631"/>
      <c r="I449" s="631"/>
      <c r="J449" s="631"/>
      <c r="K449" s="631"/>
      <c r="L449" s="631"/>
      <c r="M449" s="631"/>
      <c r="N449" s="631"/>
      <c r="O449" s="631"/>
      <c r="P449" s="631"/>
      <c r="Q449" s="631"/>
      <c r="R449" s="631"/>
      <c r="S449" s="631">
        <v>1</v>
      </c>
      <c r="T449" s="631"/>
      <c r="U449" s="622">
        <v>1</v>
      </c>
      <c r="V449" s="622"/>
      <c r="W449" s="622"/>
      <c r="X449" s="622"/>
      <c r="Y449" s="622"/>
      <c r="Z449" s="633">
        <v>0.01</v>
      </c>
      <c r="AA449" s="634"/>
      <c r="AB449" s="634"/>
      <c r="AC449" s="634"/>
      <c r="AD449" s="635"/>
    </row>
    <row r="450" spans="1:39" s="132" customFormat="1" ht="18" customHeight="1">
      <c r="A450" s="69" t="s">
        <v>150</v>
      </c>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1"/>
      <c r="AM450" s="52"/>
    </row>
    <row r="451" spans="1:39" s="317" customFormat="1" ht="18" customHeight="1">
      <c r="A451" s="633">
        <v>345</v>
      </c>
      <c r="B451" s="635"/>
      <c r="C451" s="648" t="s">
        <v>85</v>
      </c>
      <c r="D451" s="649"/>
      <c r="E451" s="649"/>
      <c r="F451" s="649"/>
      <c r="G451" s="649"/>
      <c r="H451" s="649"/>
      <c r="I451" s="649"/>
      <c r="J451" s="649"/>
      <c r="K451" s="649"/>
      <c r="L451" s="649"/>
      <c r="M451" s="649"/>
      <c r="N451" s="649"/>
      <c r="O451" s="649"/>
      <c r="P451" s="649"/>
      <c r="Q451" s="649"/>
      <c r="R451" s="649"/>
      <c r="S451" s="649"/>
      <c r="T451" s="650"/>
      <c r="U451" s="633">
        <v>1</v>
      </c>
      <c r="V451" s="634"/>
      <c r="W451" s="634"/>
      <c r="X451" s="634"/>
      <c r="Y451" s="635"/>
      <c r="Z451" s="633">
        <v>0.04</v>
      </c>
      <c r="AA451" s="634"/>
      <c r="AB451" s="634"/>
      <c r="AC451" s="634"/>
      <c r="AD451" s="635"/>
    </row>
    <row r="452" spans="1:39" s="317" customFormat="1" ht="18" customHeight="1">
      <c r="A452" s="633">
        <f>A451+1</f>
        <v>346</v>
      </c>
      <c r="B452" s="635"/>
      <c r="C452" s="648" t="s">
        <v>86</v>
      </c>
      <c r="D452" s="649"/>
      <c r="E452" s="649"/>
      <c r="F452" s="649"/>
      <c r="G452" s="649"/>
      <c r="H452" s="649"/>
      <c r="I452" s="649"/>
      <c r="J452" s="649"/>
      <c r="K452" s="649"/>
      <c r="L452" s="649"/>
      <c r="M452" s="649"/>
      <c r="N452" s="649"/>
      <c r="O452" s="649"/>
      <c r="P452" s="649"/>
      <c r="Q452" s="649"/>
      <c r="R452" s="649"/>
      <c r="S452" s="649"/>
      <c r="T452" s="650"/>
      <c r="U452" s="633">
        <v>1</v>
      </c>
      <c r="V452" s="634"/>
      <c r="W452" s="634"/>
      <c r="X452" s="634"/>
      <c r="Y452" s="635"/>
      <c r="Z452" s="633">
        <v>0.04</v>
      </c>
      <c r="AA452" s="634"/>
      <c r="AB452" s="634"/>
      <c r="AC452" s="634"/>
      <c r="AD452" s="635"/>
    </row>
    <row r="453" spans="1:39" s="317" customFormat="1" ht="18" customHeight="1">
      <c r="A453" s="633">
        <f>A452+1</f>
        <v>347</v>
      </c>
      <c r="B453" s="635"/>
      <c r="C453" s="631" t="s">
        <v>87</v>
      </c>
      <c r="D453" s="631"/>
      <c r="E453" s="631"/>
      <c r="F453" s="631"/>
      <c r="G453" s="631"/>
      <c r="H453" s="631"/>
      <c r="I453" s="631"/>
      <c r="J453" s="631"/>
      <c r="K453" s="631"/>
      <c r="L453" s="631"/>
      <c r="M453" s="631"/>
      <c r="N453" s="631"/>
      <c r="O453" s="631"/>
      <c r="P453" s="631"/>
      <c r="Q453" s="631"/>
      <c r="R453" s="631"/>
      <c r="S453" s="631">
        <v>1</v>
      </c>
      <c r="T453" s="631"/>
      <c r="U453" s="622">
        <v>1</v>
      </c>
      <c r="V453" s="622"/>
      <c r="W453" s="622"/>
      <c r="X453" s="622"/>
      <c r="Y453" s="622"/>
      <c r="Z453" s="633">
        <v>0.01</v>
      </c>
      <c r="AA453" s="634"/>
      <c r="AB453" s="634"/>
      <c r="AC453" s="634"/>
      <c r="AD453" s="635"/>
    </row>
    <row r="454" spans="1:39" s="132" customFormat="1" ht="18" customHeight="1">
      <c r="A454" s="69" t="s">
        <v>151</v>
      </c>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1"/>
      <c r="AM454" s="52"/>
    </row>
    <row r="455" spans="1:39" s="317" customFormat="1" ht="18" customHeight="1">
      <c r="A455" s="633">
        <v>348</v>
      </c>
      <c r="B455" s="635"/>
      <c r="C455" s="648" t="s">
        <v>85</v>
      </c>
      <c r="D455" s="649"/>
      <c r="E455" s="649"/>
      <c r="F455" s="649"/>
      <c r="G455" s="649"/>
      <c r="H455" s="649"/>
      <c r="I455" s="649"/>
      <c r="J455" s="649"/>
      <c r="K455" s="649"/>
      <c r="L455" s="649"/>
      <c r="M455" s="649"/>
      <c r="N455" s="649"/>
      <c r="O455" s="649"/>
      <c r="P455" s="649"/>
      <c r="Q455" s="649"/>
      <c r="R455" s="649"/>
      <c r="S455" s="649"/>
      <c r="T455" s="650"/>
      <c r="U455" s="633">
        <v>1</v>
      </c>
      <c r="V455" s="634"/>
      <c r="W455" s="634"/>
      <c r="X455" s="634"/>
      <c r="Y455" s="635"/>
      <c r="Z455" s="633">
        <v>0.04</v>
      </c>
      <c r="AA455" s="634"/>
      <c r="AB455" s="634"/>
      <c r="AC455" s="634"/>
      <c r="AD455" s="635"/>
    </row>
    <row r="456" spans="1:39" s="317" customFormat="1" ht="18" customHeight="1">
      <c r="A456" s="633">
        <f>A455+1</f>
        <v>349</v>
      </c>
      <c r="B456" s="635"/>
      <c r="C456" s="648" t="s">
        <v>86</v>
      </c>
      <c r="D456" s="649"/>
      <c r="E456" s="649"/>
      <c r="F456" s="649"/>
      <c r="G456" s="649"/>
      <c r="H456" s="649"/>
      <c r="I456" s="649"/>
      <c r="J456" s="649"/>
      <c r="K456" s="649"/>
      <c r="L456" s="649"/>
      <c r="M456" s="649"/>
      <c r="N456" s="649"/>
      <c r="O456" s="649"/>
      <c r="P456" s="649"/>
      <c r="Q456" s="649"/>
      <c r="R456" s="649"/>
      <c r="S456" s="649"/>
      <c r="T456" s="650"/>
      <c r="U456" s="633">
        <v>1</v>
      </c>
      <c r="V456" s="634"/>
      <c r="W456" s="634"/>
      <c r="X456" s="634"/>
      <c r="Y456" s="635"/>
      <c r="Z456" s="633">
        <v>0.04</v>
      </c>
      <c r="AA456" s="634"/>
      <c r="AB456" s="634"/>
      <c r="AC456" s="634"/>
      <c r="AD456" s="635"/>
    </row>
    <row r="457" spans="1:39" s="317" customFormat="1" ht="18" customHeight="1">
      <c r="A457" s="633">
        <f>A456+1</f>
        <v>350</v>
      </c>
      <c r="B457" s="635"/>
      <c r="C457" s="631" t="s">
        <v>87</v>
      </c>
      <c r="D457" s="631"/>
      <c r="E457" s="631"/>
      <c r="F457" s="631"/>
      <c r="G457" s="631"/>
      <c r="H457" s="631"/>
      <c r="I457" s="631"/>
      <c r="J457" s="631"/>
      <c r="K457" s="631"/>
      <c r="L457" s="631"/>
      <c r="M457" s="631"/>
      <c r="N457" s="631"/>
      <c r="O457" s="631"/>
      <c r="P457" s="631"/>
      <c r="Q457" s="631"/>
      <c r="R457" s="631"/>
      <c r="S457" s="631">
        <v>1</v>
      </c>
      <c r="T457" s="631"/>
      <c r="U457" s="622">
        <v>1</v>
      </c>
      <c r="V457" s="622"/>
      <c r="W457" s="622"/>
      <c r="X457" s="622"/>
      <c r="Y457" s="622"/>
      <c r="Z457" s="633">
        <v>0.01</v>
      </c>
      <c r="AA457" s="634"/>
      <c r="AB457" s="634"/>
      <c r="AC457" s="634"/>
      <c r="AD457" s="635"/>
    </row>
    <row r="458" spans="1:39" s="132" customFormat="1" ht="18" customHeight="1">
      <c r="A458" s="69" t="s">
        <v>152</v>
      </c>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1"/>
      <c r="AM458" s="52"/>
    </row>
    <row r="459" spans="1:39" s="317" customFormat="1" ht="18" customHeight="1">
      <c r="A459" s="633">
        <v>351</v>
      </c>
      <c r="B459" s="635"/>
      <c r="C459" s="648" t="s">
        <v>85</v>
      </c>
      <c r="D459" s="649"/>
      <c r="E459" s="649"/>
      <c r="F459" s="649"/>
      <c r="G459" s="649"/>
      <c r="H459" s="649"/>
      <c r="I459" s="649"/>
      <c r="J459" s="649"/>
      <c r="K459" s="649"/>
      <c r="L459" s="649"/>
      <c r="M459" s="649"/>
      <c r="N459" s="649"/>
      <c r="O459" s="649"/>
      <c r="P459" s="649"/>
      <c r="Q459" s="649"/>
      <c r="R459" s="649"/>
      <c r="S459" s="649"/>
      <c r="T459" s="650"/>
      <c r="U459" s="633">
        <v>1</v>
      </c>
      <c r="V459" s="634"/>
      <c r="W459" s="634"/>
      <c r="X459" s="634"/>
      <c r="Y459" s="635"/>
      <c r="Z459" s="633">
        <v>0.04</v>
      </c>
      <c r="AA459" s="634"/>
      <c r="AB459" s="634"/>
      <c r="AC459" s="634"/>
      <c r="AD459" s="635"/>
    </row>
    <row r="460" spans="1:39" s="317" customFormat="1" ht="18" customHeight="1">
      <c r="A460" s="633">
        <f>A459+1</f>
        <v>352</v>
      </c>
      <c r="B460" s="635"/>
      <c r="C460" s="648" t="s">
        <v>86</v>
      </c>
      <c r="D460" s="649"/>
      <c r="E460" s="649"/>
      <c r="F460" s="649"/>
      <c r="G460" s="649"/>
      <c r="H460" s="649"/>
      <c r="I460" s="649"/>
      <c r="J460" s="649"/>
      <c r="K460" s="649"/>
      <c r="L460" s="649"/>
      <c r="M460" s="649"/>
      <c r="N460" s="649"/>
      <c r="O460" s="649"/>
      <c r="P460" s="649"/>
      <c r="Q460" s="649"/>
      <c r="R460" s="649"/>
      <c r="S460" s="649"/>
      <c r="T460" s="650"/>
      <c r="U460" s="633">
        <v>1</v>
      </c>
      <c r="V460" s="634"/>
      <c r="W460" s="634"/>
      <c r="X460" s="634"/>
      <c r="Y460" s="635"/>
      <c r="Z460" s="633">
        <v>0.04</v>
      </c>
      <c r="AA460" s="634"/>
      <c r="AB460" s="634"/>
      <c r="AC460" s="634"/>
      <c r="AD460" s="635"/>
    </row>
    <row r="461" spans="1:39" s="317" customFormat="1" ht="18" customHeight="1">
      <c r="A461" s="633">
        <f>A460+1</f>
        <v>353</v>
      </c>
      <c r="B461" s="635"/>
      <c r="C461" s="631" t="s">
        <v>87</v>
      </c>
      <c r="D461" s="631"/>
      <c r="E461" s="631"/>
      <c r="F461" s="631"/>
      <c r="G461" s="631"/>
      <c r="H461" s="631"/>
      <c r="I461" s="631"/>
      <c r="J461" s="631"/>
      <c r="K461" s="631"/>
      <c r="L461" s="631"/>
      <c r="M461" s="631"/>
      <c r="N461" s="631"/>
      <c r="O461" s="631"/>
      <c r="P461" s="631"/>
      <c r="Q461" s="631"/>
      <c r="R461" s="631"/>
      <c r="S461" s="631">
        <v>1</v>
      </c>
      <c r="T461" s="631"/>
      <c r="U461" s="622">
        <v>1</v>
      </c>
      <c r="V461" s="622"/>
      <c r="W461" s="622"/>
      <c r="X461" s="622"/>
      <c r="Y461" s="622"/>
      <c r="Z461" s="633">
        <v>0.01</v>
      </c>
      <c r="AA461" s="634"/>
      <c r="AB461" s="634"/>
      <c r="AC461" s="634"/>
      <c r="AD461" s="635"/>
    </row>
    <row r="462" spans="1:39" s="132" customFormat="1" ht="18" customHeight="1">
      <c r="A462" s="69" t="s">
        <v>153</v>
      </c>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1"/>
      <c r="AM462" s="52"/>
    </row>
    <row r="463" spans="1:39" s="317" customFormat="1" ht="18" customHeight="1">
      <c r="A463" s="633">
        <v>354</v>
      </c>
      <c r="B463" s="635"/>
      <c r="C463" s="648" t="s">
        <v>85</v>
      </c>
      <c r="D463" s="649"/>
      <c r="E463" s="649"/>
      <c r="F463" s="649"/>
      <c r="G463" s="649"/>
      <c r="H463" s="649"/>
      <c r="I463" s="649"/>
      <c r="J463" s="649"/>
      <c r="K463" s="649"/>
      <c r="L463" s="649"/>
      <c r="M463" s="649"/>
      <c r="N463" s="649"/>
      <c r="O463" s="649"/>
      <c r="P463" s="649"/>
      <c r="Q463" s="649"/>
      <c r="R463" s="649"/>
      <c r="S463" s="649"/>
      <c r="T463" s="650"/>
      <c r="U463" s="633">
        <v>1</v>
      </c>
      <c r="V463" s="634"/>
      <c r="W463" s="634"/>
      <c r="X463" s="634"/>
      <c r="Y463" s="635"/>
      <c r="Z463" s="633">
        <v>0.04</v>
      </c>
      <c r="AA463" s="634"/>
      <c r="AB463" s="634"/>
      <c r="AC463" s="634"/>
      <c r="AD463" s="635"/>
    </row>
    <row r="464" spans="1:39" s="317" customFormat="1" ht="18" customHeight="1">
      <c r="A464" s="633">
        <f>A463+1</f>
        <v>355</v>
      </c>
      <c r="B464" s="635"/>
      <c r="C464" s="648" t="s">
        <v>86</v>
      </c>
      <c r="D464" s="649"/>
      <c r="E464" s="649"/>
      <c r="F464" s="649"/>
      <c r="G464" s="649"/>
      <c r="H464" s="649"/>
      <c r="I464" s="649"/>
      <c r="J464" s="649"/>
      <c r="K464" s="649"/>
      <c r="L464" s="649"/>
      <c r="M464" s="649"/>
      <c r="N464" s="649"/>
      <c r="O464" s="649"/>
      <c r="P464" s="649"/>
      <c r="Q464" s="649"/>
      <c r="R464" s="649"/>
      <c r="S464" s="649"/>
      <c r="T464" s="650"/>
      <c r="U464" s="633">
        <v>1</v>
      </c>
      <c r="V464" s="634"/>
      <c r="W464" s="634"/>
      <c r="X464" s="634"/>
      <c r="Y464" s="635"/>
      <c r="Z464" s="633">
        <v>0.04</v>
      </c>
      <c r="AA464" s="634"/>
      <c r="AB464" s="634"/>
      <c r="AC464" s="634"/>
      <c r="AD464" s="635"/>
    </row>
    <row r="465" spans="1:39" s="317" customFormat="1" ht="18" customHeight="1">
      <c r="A465" s="633">
        <f>A464+1</f>
        <v>356</v>
      </c>
      <c r="B465" s="635"/>
      <c r="C465" s="631" t="s">
        <v>87</v>
      </c>
      <c r="D465" s="631"/>
      <c r="E465" s="631"/>
      <c r="F465" s="631"/>
      <c r="G465" s="631"/>
      <c r="H465" s="631"/>
      <c r="I465" s="631"/>
      <c r="J465" s="631"/>
      <c r="K465" s="631"/>
      <c r="L465" s="631"/>
      <c r="M465" s="631"/>
      <c r="N465" s="631"/>
      <c r="O465" s="631"/>
      <c r="P465" s="631"/>
      <c r="Q465" s="631"/>
      <c r="R465" s="631"/>
      <c r="S465" s="631">
        <v>1</v>
      </c>
      <c r="T465" s="631"/>
      <c r="U465" s="622">
        <v>1</v>
      </c>
      <c r="V465" s="622"/>
      <c r="W465" s="622"/>
      <c r="X465" s="622"/>
      <c r="Y465" s="622"/>
      <c r="Z465" s="633">
        <v>0.01</v>
      </c>
      <c r="AA465" s="634"/>
      <c r="AB465" s="634"/>
      <c r="AC465" s="634"/>
      <c r="AD465" s="635"/>
    </row>
    <row r="466" spans="1:39" s="132" customFormat="1" ht="18" customHeight="1">
      <c r="A466" s="69" t="s">
        <v>154</v>
      </c>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1"/>
      <c r="AM466" s="52"/>
    </row>
    <row r="467" spans="1:39" s="317" customFormat="1" ht="18" customHeight="1">
      <c r="A467" s="633">
        <v>357</v>
      </c>
      <c r="B467" s="635"/>
      <c r="C467" s="648" t="s">
        <v>85</v>
      </c>
      <c r="D467" s="649"/>
      <c r="E467" s="649"/>
      <c r="F467" s="649"/>
      <c r="G467" s="649"/>
      <c r="H467" s="649"/>
      <c r="I467" s="649"/>
      <c r="J467" s="649"/>
      <c r="K467" s="649"/>
      <c r="L467" s="649"/>
      <c r="M467" s="649"/>
      <c r="N467" s="649"/>
      <c r="O467" s="649"/>
      <c r="P467" s="649"/>
      <c r="Q467" s="649"/>
      <c r="R467" s="649"/>
      <c r="S467" s="649"/>
      <c r="T467" s="650"/>
      <c r="U467" s="633">
        <v>1</v>
      </c>
      <c r="V467" s="634"/>
      <c r="W467" s="634"/>
      <c r="X467" s="634"/>
      <c r="Y467" s="635"/>
      <c r="Z467" s="633">
        <v>0.04</v>
      </c>
      <c r="AA467" s="634"/>
      <c r="AB467" s="634"/>
      <c r="AC467" s="634"/>
      <c r="AD467" s="635"/>
    </row>
    <row r="468" spans="1:39" s="317" customFormat="1" ht="18" customHeight="1">
      <c r="A468" s="633">
        <f>A467+1</f>
        <v>358</v>
      </c>
      <c r="B468" s="635"/>
      <c r="C468" s="648" t="s">
        <v>86</v>
      </c>
      <c r="D468" s="649"/>
      <c r="E468" s="649"/>
      <c r="F468" s="649"/>
      <c r="G468" s="649"/>
      <c r="H468" s="649"/>
      <c r="I468" s="649"/>
      <c r="J468" s="649"/>
      <c r="K468" s="649"/>
      <c r="L468" s="649"/>
      <c r="M468" s="649"/>
      <c r="N468" s="649"/>
      <c r="O468" s="649"/>
      <c r="P468" s="649"/>
      <c r="Q468" s="649"/>
      <c r="R468" s="649"/>
      <c r="S468" s="649"/>
      <c r="T468" s="650"/>
      <c r="U468" s="633">
        <v>1</v>
      </c>
      <c r="V468" s="634"/>
      <c r="W468" s="634"/>
      <c r="X468" s="634"/>
      <c r="Y468" s="635"/>
      <c r="Z468" s="633">
        <v>0.04</v>
      </c>
      <c r="AA468" s="634"/>
      <c r="AB468" s="634"/>
      <c r="AC468" s="634"/>
      <c r="AD468" s="635"/>
    </row>
    <row r="469" spans="1:39" s="317" customFormat="1" ht="18" customHeight="1">
      <c r="A469" s="633">
        <f>A468+1</f>
        <v>359</v>
      </c>
      <c r="B469" s="635"/>
      <c r="C469" s="631" t="s">
        <v>87</v>
      </c>
      <c r="D469" s="631"/>
      <c r="E469" s="631"/>
      <c r="F469" s="631"/>
      <c r="G469" s="631"/>
      <c r="H469" s="631"/>
      <c r="I469" s="631"/>
      <c r="J469" s="631"/>
      <c r="K469" s="631"/>
      <c r="L469" s="631"/>
      <c r="M469" s="631"/>
      <c r="N469" s="631"/>
      <c r="O469" s="631"/>
      <c r="P469" s="631"/>
      <c r="Q469" s="631"/>
      <c r="R469" s="631"/>
      <c r="S469" s="631">
        <v>1</v>
      </c>
      <c r="T469" s="631"/>
      <c r="U469" s="622">
        <v>1</v>
      </c>
      <c r="V469" s="622"/>
      <c r="W469" s="622"/>
      <c r="X469" s="622"/>
      <c r="Y469" s="622"/>
      <c r="Z469" s="633">
        <v>0.01</v>
      </c>
      <c r="AA469" s="634"/>
      <c r="AB469" s="634"/>
      <c r="AC469" s="634"/>
      <c r="AD469" s="635"/>
    </row>
    <row r="470" spans="1:39" s="132" customFormat="1" ht="18" customHeight="1">
      <c r="A470" s="69" t="s">
        <v>155</v>
      </c>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1"/>
      <c r="AM470" s="52"/>
    </row>
    <row r="471" spans="1:39" s="317" customFormat="1" ht="18" customHeight="1">
      <c r="A471" s="633">
        <v>360</v>
      </c>
      <c r="B471" s="635"/>
      <c r="C471" s="648" t="s">
        <v>85</v>
      </c>
      <c r="D471" s="649"/>
      <c r="E471" s="649"/>
      <c r="F471" s="649"/>
      <c r="G471" s="649"/>
      <c r="H471" s="649"/>
      <c r="I471" s="649"/>
      <c r="J471" s="649"/>
      <c r="K471" s="649"/>
      <c r="L471" s="649"/>
      <c r="M471" s="649"/>
      <c r="N471" s="649"/>
      <c r="O471" s="649"/>
      <c r="P471" s="649"/>
      <c r="Q471" s="649"/>
      <c r="R471" s="649"/>
      <c r="S471" s="649"/>
      <c r="T471" s="650"/>
      <c r="U471" s="633">
        <v>1</v>
      </c>
      <c r="V471" s="634"/>
      <c r="W471" s="634"/>
      <c r="X471" s="634"/>
      <c r="Y471" s="635"/>
      <c r="Z471" s="633">
        <v>0.04</v>
      </c>
      <c r="AA471" s="634"/>
      <c r="AB471" s="634"/>
      <c r="AC471" s="634"/>
      <c r="AD471" s="635"/>
    </row>
    <row r="472" spans="1:39" s="317" customFormat="1" ht="18" customHeight="1">
      <c r="A472" s="633">
        <f>A471+1</f>
        <v>361</v>
      </c>
      <c r="B472" s="635"/>
      <c r="C472" s="648" t="s">
        <v>86</v>
      </c>
      <c r="D472" s="649"/>
      <c r="E472" s="649"/>
      <c r="F472" s="649"/>
      <c r="G472" s="649"/>
      <c r="H472" s="649"/>
      <c r="I472" s="649"/>
      <c r="J472" s="649"/>
      <c r="K472" s="649"/>
      <c r="L472" s="649"/>
      <c r="M472" s="649"/>
      <c r="N472" s="649"/>
      <c r="O472" s="649"/>
      <c r="P472" s="649"/>
      <c r="Q472" s="649"/>
      <c r="R472" s="649"/>
      <c r="S472" s="649"/>
      <c r="T472" s="650"/>
      <c r="U472" s="633">
        <v>1</v>
      </c>
      <c r="V472" s="634"/>
      <c r="W472" s="634"/>
      <c r="X472" s="634"/>
      <c r="Y472" s="635"/>
      <c r="Z472" s="633">
        <v>0.04</v>
      </c>
      <c r="AA472" s="634"/>
      <c r="AB472" s="634"/>
      <c r="AC472" s="634"/>
      <c r="AD472" s="635"/>
    </row>
    <row r="473" spans="1:39" s="317" customFormat="1" ht="18" customHeight="1">
      <c r="A473" s="633">
        <f>A472+1</f>
        <v>362</v>
      </c>
      <c r="B473" s="635"/>
      <c r="C473" s="631" t="s">
        <v>87</v>
      </c>
      <c r="D473" s="631"/>
      <c r="E473" s="631"/>
      <c r="F473" s="631"/>
      <c r="G473" s="631"/>
      <c r="H473" s="631"/>
      <c r="I473" s="631"/>
      <c r="J473" s="631"/>
      <c r="K473" s="631"/>
      <c r="L473" s="631"/>
      <c r="M473" s="631"/>
      <c r="N473" s="631"/>
      <c r="O473" s="631"/>
      <c r="P473" s="631"/>
      <c r="Q473" s="631"/>
      <c r="R473" s="631"/>
      <c r="S473" s="631">
        <v>1</v>
      </c>
      <c r="T473" s="631"/>
      <c r="U473" s="622">
        <v>1</v>
      </c>
      <c r="V473" s="622"/>
      <c r="W473" s="622"/>
      <c r="X473" s="622"/>
      <c r="Y473" s="622"/>
      <c r="Z473" s="633">
        <v>0.01</v>
      </c>
      <c r="AA473" s="634"/>
      <c r="AB473" s="634"/>
      <c r="AC473" s="634"/>
      <c r="AD473" s="635"/>
    </row>
    <row r="474" spans="1:39" s="132" customFormat="1" ht="18" customHeight="1">
      <c r="A474" s="69" t="s">
        <v>156</v>
      </c>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1"/>
      <c r="AM474" s="52"/>
    </row>
    <row r="475" spans="1:39" s="317" customFormat="1" ht="18" customHeight="1">
      <c r="A475" s="633">
        <v>363</v>
      </c>
      <c r="B475" s="635"/>
      <c r="C475" s="648" t="s">
        <v>85</v>
      </c>
      <c r="D475" s="649"/>
      <c r="E475" s="649"/>
      <c r="F475" s="649"/>
      <c r="G475" s="649"/>
      <c r="H475" s="649"/>
      <c r="I475" s="649"/>
      <c r="J475" s="649"/>
      <c r="K475" s="649"/>
      <c r="L475" s="649"/>
      <c r="M475" s="649"/>
      <c r="N475" s="649"/>
      <c r="O475" s="649"/>
      <c r="P475" s="649"/>
      <c r="Q475" s="649"/>
      <c r="R475" s="649"/>
      <c r="S475" s="649"/>
      <c r="T475" s="650"/>
      <c r="U475" s="633">
        <v>1</v>
      </c>
      <c r="V475" s="634"/>
      <c r="W475" s="634"/>
      <c r="X475" s="634"/>
      <c r="Y475" s="635"/>
      <c r="Z475" s="633">
        <v>0.04</v>
      </c>
      <c r="AA475" s="634"/>
      <c r="AB475" s="634"/>
      <c r="AC475" s="634"/>
      <c r="AD475" s="635"/>
    </row>
    <row r="476" spans="1:39" s="317" customFormat="1" ht="18" customHeight="1">
      <c r="A476" s="633">
        <f>A475+1</f>
        <v>364</v>
      </c>
      <c r="B476" s="635"/>
      <c r="C476" s="648" t="s">
        <v>86</v>
      </c>
      <c r="D476" s="649"/>
      <c r="E476" s="649"/>
      <c r="F476" s="649"/>
      <c r="G476" s="649"/>
      <c r="H476" s="649"/>
      <c r="I476" s="649"/>
      <c r="J476" s="649"/>
      <c r="K476" s="649"/>
      <c r="L476" s="649"/>
      <c r="M476" s="649"/>
      <c r="N476" s="649"/>
      <c r="O476" s="649"/>
      <c r="P476" s="649"/>
      <c r="Q476" s="649"/>
      <c r="R476" s="649"/>
      <c r="S476" s="649"/>
      <c r="T476" s="650"/>
      <c r="U476" s="633">
        <v>1</v>
      </c>
      <c r="V476" s="634"/>
      <c r="W476" s="634"/>
      <c r="X476" s="634"/>
      <c r="Y476" s="635"/>
      <c r="Z476" s="633">
        <v>0.04</v>
      </c>
      <c r="AA476" s="634"/>
      <c r="AB476" s="634"/>
      <c r="AC476" s="634"/>
      <c r="AD476" s="635"/>
    </row>
    <row r="477" spans="1:39" s="317" customFormat="1" ht="18" customHeight="1">
      <c r="A477" s="633">
        <f>A476+1</f>
        <v>365</v>
      </c>
      <c r="B477" s="635"/>
      <c r="C477" s="631" t="s">
        <v>87</v>
      </c>
      <c r="D477" s="631"/>
      <c r="E477" s="631"/>
      <c r="F477" s="631"/>
      <c r="G477" s="631"/>
      <c r="H477" s="631"/>
      <c r="I477" s="631"/>
      <c r="J477" s="631"/>
      <c r="K477" s="631"/>
      <c r="L477" s="631"/>
      <c r="M477" s="631"/>
      <c r="N477" s="631"/>
      <c r="O477" s="631"/>
      <c r="P477" s="631"/>
      <c r="Q477" s="631"/>
      <c r="R477" s="631"/>
      <c r="S477" s="631">
        <v>1</v>
      </c>
      <c r="T477" s="631"/>
      <c r="U477" s="622">
        <v>1</v>
      </c>
      <c r="V477" s="622"/>
      <c r="W477" s="622"/>
      <c r="X477" s="622"/>
      <c r="Y477" s="622"/>
      <c r="Z477" s="633">
        <v>0.01</v>
      </c>
      <c r="AA477" s="634"/>
      <c r="AB477" s="634"/>
      <c r="AC477" s="634"/>
      <c r="AD477" s="635"/>
    </row>
    <row r="478" spans="1:39" s="132" customFormat="1" ht="18" customHeight="1">
      <c r="A478" s="69" t="s">
        <v>157</v>
      </c>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1"/>
      <c r="AM478" s="52"/>
    </row>
    <row r="479" spans="1:39" s="317" customFormat="1" ht="18" customHeight="1">
      <c r="A479" s="633">
        <v>366</v>
      </c>
      <c r="B479" s="635"/>
      <c r="C479" s="648" t="s">
        <v>85</v>
      </c>
      <c r="D479" s="649"/>
      <c r="E479" s="649"/>
      <c r="F479" s="649"/>
      <c r="G479" s="649"/>
      <c r="H479" s="649"/>
      <c r="I479" s="649"/>
      <c r="J479" s="649"/>
      <c r="K479" s="649"/>
      <c r="L479" s="649"/>
      <c r="M479" s="649"/>
      <c r="N479" s="649"/>
      <c r="O479" s="649"/>
      <c r="P479" s="649"/>
      <c r="Q479" s="649"/>
      <c r="R479" s="649"/>
      <c r="S479" s="649"/>
      <c r="T479" s="650"/>
      <c r="U479" s="633">
        <v>1</v>
      </c>
      <c r="V479" s="634"/>
      <c r="W479" s="634"/>
      <c r="X479" s="634"/>
      <c r="Y479" s="635"/>
      <c r="Z479" s="633">
        <v>0.04</v>
      </c>
      <c r="AA479" s="634"/>
      <c r="AB479" s="634"/>
      <c r="AC479" s="634"/>
      <c r="AD479" s="635"/>
    </row>
    <row r="480" spans="1:39" s="317" customFormat="1" ht="18" customHeight="1">
      <c r="A480" s="633">
        <f>A479+1</f>
        <v>367</v>
      </c>
      <c r="B480" s="635"/>
      <c r="C480" s="648" t="s">
        <v>86</v>
      </c>
      <c r="D480" s="649"/>
      <c r="E480" s="649"/>
      <c r="F480" s="649"/>
      <c r="G480" s="649"/>
      <c r="H480" s="649"/>
      <c r="I480" s="649"/>
      <c r="J480" s="649"/>
      <c r="K480" s="649"/>
      <c r="L480" s="649"/>
      <c r="M480" s="649"/>
      <c r="N480" s="649"/>
      <c r="O480" s="649"/>
      <c r="P480" s="649"/>
      <c r="Q480" s="649"/>
      <c r="R480" s="649"/>
      <c r="S480" s="649"/>
      <c r="T480" s="650"/>
      <c r="U480" s="633">
        <v>1</v>
      </c>
      <c r="V480" s="634"/>
      <c r="W480" s="634"/>
      <c r="X480" s="634"/>
      <c r="Y480" s="635"/>
      <c r="Z480" s="633">
        <v>0.04</v>
      </c>
      <c r="AA480" s="634"/>
      <c r="AB480" s="634"/>
      <c r="AC480" s="634"/>
      <c r="AD480" s="635"/>
    </row>
    <row r="481" spans="1:30" s="317" customFormat="1" ht="18" customHeight="1">
      <c r="A481" s="633">
        <f>A480+1</f>
        <v>368</v>
      </c>
      <c r="B481" s="635"/>
      <c r="C481" s="631" t="s">
        <v>87</v>
      </c>
      <c r="D481" s="631"/>
      <c r="E481" s="631"/>
      <c r="F481" s="631"/>
      <c r="G481" s="631"/>
      <c r="H481" s="631"/>
      <c r="I481" s="631"/>
      <c r="J481" s="631"/>
      <c r="K481" s="631"/>
      <c r="L481" s="631"/>
      <c r="M481" s="631"/>
      <c r="N481" s="631"/>
      <c r="O481" s="631"/>
      <c r="P481" s="631"/>
      <c r="Q481" s="631"/>
      <c r="R481" s="631"/>
      <c r="S481" s="631">
        <v>1</v>
      </c>
      <c r="T481" s="631"/>
      <c r="U481" s="622">
        <v>1</v>
      </c>
      <c r="V481" s="622"/>
      <c r="W481" s="622"/>
      <c r="X481" s="622"/>
      <c r="Y481" s="622"/>
      <c r="Z481" s="633">
        <v>0.01</v>
      </c>
      <c r="AA481" s="634"/>
      <c r="AB481" s="634"/>
      <c r="AC481" s="634"/>
      <c r="AD481" s="635"/>
    </row>
    <row r="482" spans="1:30" ht="17.25" customHeight="1">
      <c r="A482" s="651" t="s">
        <v>158</v>
      </c>
      <c r="B482" s="651"/>
      <c r="C482" s="651"/>
      <c r="D482" s="651"/>
      <c r="E482" s="651"/>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row>
    <row r="483" spans="1:30" ht="36.75" customHeight="1">
      <c r="A483" s="652" t="s">
        <v>1017</v>
      </c>
      <c r="B483" s="652" t="s">
        <v>1018</v>
      </c>
      <c r="C483" s="652"/>
      <c r="D483" s="652"/>
      <c r="E483" s="652"/>
      <c r="F483" s="652" t="s">
        <v>1019</v>
      </c>
      <c r="G483" s="652"/>
      <c r="H483" s="652"/>
      <c r="I483" s="652" t="s">
        <v>1021</v>
      </c>
      <c r="J483" s="652"/>
      <c r="K483" s="652"/>
      <c r="L483" s="652"/>
      <c r="M483" s="652"/>
      <c r="N483" s="652"/>
      <c r="O483" s="652"/>
      <c r="P483" s="652" t="s">
        <v>1022</v>
      </c>
      <c r="Q483" s="652"/>
      <c r="R483" s="652"/>
      <c r="S483" s="652"/>
      <c r="T483" s="652"/>
      <c r="U483" s="652"/>
      <c r="V483" s="652" t="s">
        <v>1023</v>
      </c>
      <c r="W483" s="652"/>
      <c r="X483" s="652"/>
      <c r="Y483" s="652"/>
      <c r="Z483" s="652" t="s">
        <v>159</v>
      </c>
      <c r="AA483" s="652"/>
      <c r="AB483" s="652"/>
      <c r="AC483" s="652"/>
      <c r="AD483" s="652"/>
    </row>
    <row r="484" spans="1:30" ht="32.25" customHeight="1">
      <c r="A484" s="652"/>
      <c r="B484" s="652"/>
      <c r="C484" s="652"/>
      <c r="D484" s="652"/>
      <c r="E484" s="652"/>
      <c r="F484" s="652"/>
      <c r="G484" s="652"/>
      <c r="H484" s="652"/>
      <c r="I484" s="652" t="s">
        <v>1025</v>
      </c>
      <c r="J484" s="652"/>
      <c r="K484" s="652"/>
      <c r="L484" s="652"/>
      <c r="M484" s="652" t="s">
        <v>1026</v>
      </c>
      <c r="N484" s="652"/>
      <c r="O484" s="652"/>
      <c r="P484" s="652" t="s">
        <v>1027</v>
      </c>
      <c r="Q484" s="652"/>
      <c r="R484" s="652"/>
      <c r="S484" s="652" t="s">
        <v>1028</v>
      </c>
      <c r="T484" s="652"/>
      <c r="U484" s="652"/>
      <c r="V484" s="652"/>
      <c r="W484" s="652"/>
      <c r="X484" s="652"/>
      <c r="Y484" s="652"/>
      <c r="Z484" s="652"/>
      <c r="AA484" s="652"/>
      <c r="AB484" s="652"/>
      <c r="AC484" s="652"/>
      <c r="AD484" s="652"/>
    </row>
    <row r="485" spans="1:30" s="24" customFormat="1" ht="39.75" customHeight="1">
      <c r="A485" s="184">
        <v>1</v>
      </c>
      <c r="B485" s="652" t="str">
        <f ca="1">'Исходник '!B56</f>
        <v>MPI-520</v>
      </c>
      <c r="C485" s="652"/>
      <c r="D485" s="652"/>
      <c r="E485" s="652"/>
      <c r="F485" s="652">
        <f ca="1">'Исходник '!C56</f>
        <v>723895</v>
      </c>
      <c r="G485" s="652"/>
      <c r="H485" s="652"/>
      <c r="I485" s="652" t="str">
        <f ca="1">'Исходник '!F56</f>
        <v>0...400 Ом (0,01 Ом)</v>
      </c>
      <c r="J485" s="652"/>
      <c r="K485" s="652"/>
      <c r="L485" s="652"/>
      <c r="M485" s="652" t="str">
        <f ca="1">'Исходник '!H56</f>
        <v>± (2% R+3 е.м.р.)</v>
      </c>
      <c r="N485" s="652"/>
      <c r="O485" s="652"/>
      <c r="P485" s="653">
        <f ca="1">'Исходник '!J56</f>
        <v>43885</v>
      </c>
      <c r="Q485" s="653"/>
      <c r="R485" s="653"/>
      <c r="S485" s="653">
        <f ca="1">'Исходник '!L56</f>
        <v>44251</v>
      </c>
      <c r="T485" s="653"/>
      <c r="U485" s="653"/>
      <c r="V485" s="652" t="str">
        <f ca="1">'Исходник '!N56</f>
        <v>№80</v>
      </c>
      <c r="W485" s="652"/>
      <c r="X485" s="652"/>
      <c r="Y485" s="652"/>
      <c r="Z485" s="652" t="str">
        <f ca="1">'Исходник '!P56</f>
        <v>ООО НПК "АВИАПРИБОР"</v>
      </c>
      <c r="AA485" s="652"/>
      <c r="AB485" s="652"/>
      <c r="AC485" s="652"/>
      <c r="AD485" s="652"/>
    </row>
    <row r="486" spans="1:30" s="24" customFormat="1" ht="33.75" customHeight="1">
      <c r="A486" s="184">
        <v>2</v>
      </c>
      <c r="B486" s="652" t="str">
        <f ca="1">'Исходник '!B61</f>
        <v>ИВТМ-7</v>
      </c>
      <c r="C486" s="652"/>
      <c r="D486" s="652"/>
      <c r="E486" s="652"/>
      <c r="F486" s="652">
        <f ca="1">'Исходник '!C61</f>
        <v>20084</v>
      </c>
      <c r="G486" s="652"/>
      <c r="H486" s="652"/>
      <c r="I486" s="652" t="str">
        <f ca="1">'Исходник '!F61</f>
        <v>0-99 %
-20 +60 0С</v>
      </c>
      <c r="J486" s="652"/>
      <c r="K486" s="652"/>
      <c r="L486" s="652"/>
      <c r="M486" s="652" t="str">
        <f ca="1">'Исходник '!H61</f>
        <v>± 2%
± 0,2 0С</v>
      </c>
      <c r="N486" s="652"/>
      <c r="O486" s="652"/>
      <c r="P486" s="653">
        <f ca="1">'Исходник '!J61</f>
        <v>43885</v>
      </c>
      <c r="Q486" s="653"/>
      <c r="R486" s="653"/>
      <c r="S486" s="653">
        <f ca="1">'Исходник '!L61</f>
        <v>44251</v>
      </c>
      <c r="T486" s="653"/>
      <c r="U486" s="653"/>
      <c r="V486" s="652" t="str">
        <f ca="1">'Исходник '!N61</f>
        <v>№78</v>
      </c>
      <c r="W486" s="652"/>
      <c r="X486" s="652"/>
      <c r="Y486" s="652"/>
      <c r="Z486" s="652" t="str">
        <f ca="1">'Исходник '!P61</f>
        <v>ООО НПК "АВИАПРИБОР"</v>
      </c>
      <c r="AA486" s="652"/>
      <c r="AB486" s="652"/>
      <c r="AC486" s="652"/>
      <c r="AD486" s="652"/>
    </row>
    <row r="487" spans="1:30" s="24" customFormat="1" ht="35.25" customHeight="1">
      <c r="A487" s="184">
        <v>3</v>
      </c>
      <c r="B487" s="652" t="str">
        <f ca="1">'Исходник '!B62</f>
        <v>Барометр М 67</v>
      </c>
      <c r="C487" s="652"/>
      <c r="D487" s="652"/>
      <c r="E487" s="652"/>
      <c r="F487" s="652">
        <f ca="1">'Исходник '!C62</f>
        <v>74</v>
      </c>
      <c r="G487" s="652"/>
      <c r="H487" s="652"/>
      <c r="I487" s="652" t="str">
        <f ca="1">'Исходник '!F62</f>
        <v>610-790
 мм.рт.ст</v>
      </c>
      <c r="J487" s="652"/>
      <c r="K487" s="652"/>
      <c r="L487" s="652"/>
      <c r="M487" s="652" t="str">
        <f ca="1">'Исходник '!H62</f>
        <v>± 0,8 мм.рт.ст.</v>
      </c>
      <c r="N487" s="652"/>
      <c r="O487" s="652"/>
      <c r="P487" s="653">
        <f ca="1">'Исходник '!J62</f>
        <v>43885</v>
      </c>
      <c r="Q487" s="653"/>
      <c r="R487" s="653"/>
      <c r="S487" s="653">
        <f ca="1">'Исходник '!L62</f>
        <v>44251</v>
      </c>
      <c r="T487" s="653"/>
      <c r="U487" s="653"/>
      <c r="V487" s="652" t="str">
        <f ca="1">'Исходник '!N62</f>
        <v>№77</v>
      </c>
      <c r="W487" s="652"/>
      <c r="X487" s="652"/>
      <c r="Y487" s="652"/>
      <c r="Z487" s="652" t="str">
        <f ca="1">'Исходник '!P62</f>
        <v>ООО НПК "АВИАПРИБОР"</v>
      </c>
      <c r="AA487" s="652"/>
      <c r="AB487" s="652"/>
      <c r="AC487" s="652"/>
      <c r="AD487" s="652"/>
    </row>
    <row r="488" spans="1:30" ht="15.75">
      <c r="A488" s="654" t="s">
        <v>160</v>
      </c>
      <c r="B488" s="654"/>
      <c r="C488" s="654"/>
      <c r="D488" s="654"/>
      <c r="E488" s="654"/>
      <c r="F488" s="654"/>
      <c r="G488" s="654"/>
      <c r="H488" s="654"/>
      <c r="I488" s="654"/>
      <c r="J488" s="654"/>
      <c r="K488" s="654"/>
      <c r="L488" s="654"/>
      <c r="M488" s="654"/>
      <c r="N488" s="654"/>
      <c r="O488" s="654"/>
      <c r="P488" s="654"/>
      <c r="Q488" s="654"/>
      <c r="R488" s="654"/>
      <c r="S488" s="654"/>
      <c r="T488" s="654"/>
      <c r="U488" s="654"/>
      <c r="V488" s="654"/>
      <c r="W488" s="654"/>
      <c r="X488" s="654"/>
      <c r="Y488" s="654"/>
      <c r="Z488" s="654"/>
      <c r="AA488" s="654"/>
      <c r="AB488" s="654"/>
      <c r="AC488" s="654"/>
      <c r="AD488" s="654"/>
    </row>
    <row r="489" spans="1:30" ht="12.75" customHeight="1">
      <c r="A489" s="657" t="s">
        <v>161</v>
      </c>
      <c r="B489" s="658" t="s">
        <v>162</v>
      </c>
      <c r="C489" s="658"/>
      <c r="D489" s="658"/>
      <c r="E489" s="658"/>
      <c r="F489" s="658"/>
      <c r="G489" s="658"/>
      <c r="H489" s="658"/>
      <c r="I489" s="658"/>
      <c r="J489" s="658"/>
      <c r="K489" s="658"/>
      <c r="L489" s="658"/>
      <c r="M489" s="658"/>
      <c r="N489" s="658"/>
      <c r="O489" s="658"/>
      <c r="P489" s="658"/>
      <c r="Q489" s="658"/>
      <c r="R489" s="658"/>
      <c r="S489" s="658"/>
      <c r="T489" s="658"/>
      <c r="U489" s="658"/>
      <c r="V489" s="658"/>
      <c r="W489" s="658"/>
      <c r="X489" s="658"/>
      <c r="Y489" s="658"/>
      <c r="Z489" s="658"/>
      <c r="AA489" s="658"/>
      <c r="AB489" s="658"/>
      <c r="AC489" s="658"/>
      <c r="AD489" s="658"/>
    </row>
    <row r="490" spans="1:30" ht="15.75" customHeight="1">
      <c r="A490" s="657"/>
      <c r="B490" s="658"/>
      <c r="C490" s="658"/>
      <c r="D490" s="658"/>
      <c r="E490" s="658"/>
      <c r="F490" s="658"/>
      <c r="G490" s="658"/>
      <c r="H490" s="658"/>
      <c r="I490" s="658"/>
      <c r="J490" s="658"/>
      <c r="K490" s="658"/>
      <c r="L490" s="658"/>
      <c r="M490" s="658"/>
      <c r="N490" s="658"/>
      <c r="O490" s="658"/>
      <c r="P490" s="658"/>
      <c r="Q490" s="658"/>
      <c r="R490" s="658"/>
      <c r="S490" s="658"/>
      <c r="T490" s="658"/>
      <c r="U490" s="658"/>
      <c r="V490" s="658"/>
      <c r="W490" s="658"/>
      <c r="X490" s="658"/>
      <c r="Y490" s="658"/>
      <c r="Z490" s="658"/>
      <c r="AA490" s="658"/>
      <c r="AB490" s="658"/>
      <c r="AC490" s="658"/>
      <c r="AD490" s="658"/>
    </row>
    <row r="491" spans="1:30" ht="18" customHeight="1">
      <c r="A491" s="72" t="s">
        <v>163</v>
      </c>
      <c r="B491" s="658" t="s">
        <v>164</v>
      </c>
      <c r="C491" s="658"/>
      <c r="D491" s="658"/>
      <c r="E491" s="658"/>
      <c r="F491" s="658"/>
      <c r="G491" s="658"/>
      <c r="H491" s="658"/>
      <c r="I491" s="658"/>
      <c r="J491" s="658"/>
      <c r="K491" s="658"/>
      <c r="L491" s="658"/>
      <c r="M491" s="658"/>
      <c r="N491" s="658"/>
      <c r="O491" s="658"/>
      <c r="P491" s="658"/>
      <c r="Q491" s="658"/>
      <c r="R491" s="658"/>
      <c r="S491" s="658"/>
      <c r="T491" s="658"/>
      <c r="U491" s="658"/>
      <c r="V491" s="658"/>
      <c r="W491" s="658"/>
      <c r="X491" s="658"/>
      <c r="Y491" s="658"/>
      <c r="Z491" s="658"/>
      <c r="AA491" s="658"/>
      <c r="AB491" s="658"/>
      <c r="AC491" s="658"/>
      <c r="AD491" s="658"/>
    </row>
    <row r="492" spans="1:30" ht="15.75" customHeight="1">
      <c r="A492" s="72" t="s">
        <v>165</v>
      </c>
      <c r="B492" s="658" t="s">
        <v>166</v>
      </c>
      <c r="C492" s="658"/>
      <c r="D492" s="658"/>
      <c r="E492" s="658"/>
      <c r="F492" s="658"/>
      <c r="G492" s="658"/>
      <c r="H492" s="658"/>
      <c r="I492" s="658"/>
      <c r="J492" s="658"/>
      <c r="K492" s="658"/>
      <c r="L492" s="658"/>
      <c r="M492" s="658"/>
      <c r="N492" s="658"/>
      <c r="O492" s="658"/>
      <c r="P492" s="658"/>
      <c r="Q492" s="658"/>
      <c r="R492" s="658"/>
      <c r="S492" s="658"/>
      <c r="T492" s="658"/>
      <c r="U492" s="658"/>
      <c r="V492" s="658"/>
      <c r="W492" s="658"/>
      <c r="X492" s="658"/>
      <c r="Y492" s="658"/>
      <c r="Z492" s="658"/>
      <c r="AA492" s="658"/>
      <c r="AB492" s="658"/>
      <c r="AC492" s="658"/>
      <c r="AD492" s="658"/>
    </row>
    <row r="493" spans="1:30" ht="15.75" customHeight="1">
      <c r="A493" s="659" t="s">
        <v>167</v>
      </c>
      <c r="B493" s="659"/>
      <c r="C493" s="659"/>
      <c r="D493" s="659"/>
      <c r="E493" s="659"/>
      <c r="F493" s="659"/>
      <c r="G493" s="659"/>
      <c r="H493" s="659"/>
      <c r="I493" s="659"/>
      <c r="J493" s="659"/>
      <c r="K493" s="659"/>
      <c r="L493" s="659"/>
      <c r="M493" s="659"/>
      <c r="N493" s="659"/>
      <c r="O493" s="659"/>
      <c r="P493" s="659"/>
      <c r="Q493" s="659"/>
      <c r="R493" s="659"/>
      <c r="S493" s="659"/>
      <c r="T493" s="659"/>
      <c r="U493" s="659"/>
      <c r="V493" s="659"/>
      <c r="W493" s="659"/>
      <c r="X493" s="659"/>
      <c r="Y493" s="659"/>
      <c r="Z493" s="659"/>
      <c r="AA493" s="659"/>
      <c r="AB493" s="659"/>
      <c r="AC493" s="659"/>
      <c r="AD493" s="659"/>
    </row>
    <row r="494" spans="1:30" ht="12.75" customHeight="1">
      <c r="A494" s="659"/>
      <c r="B494" s="659"/>
      <c r="C494" s="659"/>
      <c r="D494" s="659"/>
      <c r="E494" s="659"/>
      <c r="F494" s="659"/>
      <c r="G494" s="659"/>
      <c r="H494" s="659"/>
      <c r="I494" s="659"/>
      <c r="J494" s="659"/>
      <c r="K494" s="659"/>
      <c r="L494" s="659"/>
      <c r="M494" s="659"/>
      <c r="N494" s="659"/>
      <c r="O494" s="659"/>
      <c r="P494" s="659"/>
      <c r="Q494" s="659"/>
      <c r="R494" s="659"/>
      <c r="S494" s="659"/>
      <c r="T494" s="659"/>
      <c r="U494" s="659"/>
      <c r="V494" s="659"/>
      <c r="W494" s="659"/>
      <c r="X494" s="659"/>
      <c r="Y494" s="659"/>
      <c r="Z494" s="659"/>
      <c r="AA494" s="659"/>
      <c r="AB494" s="659"/>
      <c r="AC494" s="659"/>
      <c r="AD494" s="659"/>
    </row>
    <row r="495" spans="1:30" ht="12.75" customHeight="1">
      <c r="A495" s="659"/>
      <c r="B495" s="659"/>
      <c r="C495" s="659"/>
      <c r="D495" s="659"/>
      <c r="E495" s="659"/>
      <c r="F495" s="659"/>
      <c r="G495" s="659"/>
      <c r="H495" s="659"/>
      <c r="I495" s="659"/>
      <c r="J495" s="659"/>
      <c r="K495" s="659"/>
      <c r="L495" s="659"/>
      <c r="M495" s="659"/>
      <c r="N495" s="659"/>
      <c r="O495" s="659"/>
      <c r="P495" s="659"/>
      <c r="Q495" s="659"/>
      <c r="R495" s="659"/>
      <c r="S495" s="659"/>
      <c r="T495" s="659"/>
      <c r="U495" s="659"/>
      <c r="V495" s="659"/>
      <c r="W495" s="659"/>
      <c r="X495" s="659"/>
      <c r="Y495" s="659"/>
      <c r="Z495" s="659"/>
      <c r="AA495" s="659"/>
      <c r="AB495" s="659"/>
      <c r="AC495" s="659"/>
      <c r="AD495" s="659"/>
    </row>
    <row r="496" spans="1:30" ht="12.75" customHeight="1">
      <c r="A496" s="659"/>
      <c r="B496" s="659"/>
      <c r="C496" s="659"/>
      <c r="D496" s="659"/>
      <c r="E496" s="659"/>
      <c r="F496" s="659"/>
      <c r="G496" s="659"/>
      <c r="H496" s="659"/>
      <c r="I496" s="659"/>
      <c r="J496" s="659"/>
      <c r="K496" s="659"/>
      <c r="L496" s="659"/>
      <c r="M496" s="659"/>
      <c r="N496" s="659"/>
      <c r="O496" s="659"/>
      <c r="P496" s="659"/>
      <c r="Q496" s="659"/>
      <c r="R496" s="659"/>
      <c r="S496" s="659"/>
      <c r="T496" s="659"/>
      <c r="U496" s="659"/>
      <c r="V496" s="659"/>
      <c r="W496" s="659"/>
      <c r="X496" s="659"/>
      <c r="Y496" s="659"/>
      <c r="Z496" s="659"/>
      <c r="AA496" s="659"/>
      <c r="AB496" s="659"/>
      <c r="AC496" s="659"/>
      <c r="AD496" s="659"/>
    </row>
    <row r="497" spans="1:35" ht="67.5" customHeight="1">
      <c r="A497" s="659"/>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row>
    <row r="498" spans="1:35" ht="34.5" customHeight="1">
      <c r="A498" s="60" t="s">
        <v>1292</v>
      </c>
      <c r="F498" s="643" t="s">
        <v>168</v>
      </c>
      <c r="G498" s="643"/>
      <c r="H498" s="643"/>
      <c r="I498" s="643"/>
      <c r="J498" s="643"/>
      <c r="K498" s="643"/>
      <c r="L498" s="643"/>
      <c r="M498" s="643"/>
      <c r="N498" s="643"/>
      <c r="O498" s="643"/>
      <c r="P498" s="643"/>
      <c r="Q498" s="643"/>
      <c r="R498" s="643"/>
      <c r="S498" s="643"/>
      <c r="T498" s="643"/>
      <c r="U498" s="643"/>
      <c r="V498" s="643"/>
      <c r="W498" s="643"/>
      <c r="X498" s="643"/>
      <c r="Y498" s="643"/>
      <c r="Z498" s="643"/>
      <c r="AA498" s="643"/>
      <c r="AB498" s="643"/>
      <c r="AC498" s="643"/>
      <c r="AD498" s="643"/>
    </row>
    <row r="499" spans="1:35" ht="27" customHeight="1">
      <c r="A499" s="73" t="s">
        <v>1293</v>
      </c>
      <c r="B499" s="74"/>
      <c r="C499" s="74"/>
      <c r="D499" s="74"/>
      <c r="E499" s="74"/>
      <c r="F499" s="74"/>
      <c r="G499" s="642" t="s">
        <v>1251</v>
      </c>
      <c r="H499" s="642"/>
      <c r="I499" s="642"/>
      <c r="J499" s="642"/>
      <c r="K499" s="642"/>
      <c r="L499" s="642"/>
      <c r="M499" s="642"/>
      <c r="O499" s="642"/>
      <c r="P499" s="642"/>
      <c r="Q499" s="642"/>
      <c r="R499" s="642"/>
      <c r="S499" s="642"/>
      <c r="T499" s="642"/>
      <c r="V499" s="642" t="str">
        <f ca="1">'Исходник '!B12</f>
        <v>Кокшаров С.В.</v>
      </c>
      <c r="W499" s="642"/>
      <c r="X499" s="642"/>
      <c r="Y499" s="642"/>
      <c r="Z499" s="642"/>
      <c r="AA499" s="642"/>
      <c r="AB499" s="642"/>
      <c r="AC499" s="642"/>
      <c r="AD499" s="642"/>
    </row>
    <row r="500" spans="1:35" ht="15" customHeight="1">
      <c r="A500" s="74"/>
      <c r="B500" s="74"/>
      <c r="C500" s="74"/>
      <c r="D500" s="74"/>
      <c r="E500" s="74"/>
      <c r="F500" s="74"/>
      <c r="G500" s="644" t="s">
        <v>1253</v>
      </c>
      <c r="H500" s="644"/>
      <c r="I500" s="644"/>
      <c r="J500" s="644"/>
      <c r="K500" s="644"/>
      <c r="L500" s="644"/>
      <c r="M500" s="644"/>
      <c r="O500" s="644" t="s">
        <v>1130</v>
      </c>
      <c r="P500" s="644"/>
      <c r="Q500" s="644"/>
      <c r="R500" s="644"/>
      <c r="S500" s="644"/>
      <c r="T500" s="644"/>
      <c r="V500" s="616" t="s">
        <v>1294</v>
      </c>
      <c r="W500" s="616"/>
      <c r="X500" s="616"/>
      <c r="Y500" s="616"/>
      <c r="Z500" s="616"/>
      <c r="AA500" s="616"/>
      <c r="AB500" s="616"/>
      <c r="AC500" s="616"/>
      <c r="AD500" s="616"/>
      <c r="AI500" s="61"/>
    </row>
    <row r="501" spans="1:35" ht="23.25" customHeight="1">
      <c r="A501" s="20"/>
      <c r="G501" s="642" t="s">
        <v>1295</v>
      </c>
      <c r="H501" s="642"/>
      <c r="I501" s="642"/>
      <c r="J501" s="642"/>
      <c r="K501" s="642"/>
      <c r="L501" s="642"/>
      <c r="M501" s="642"/>
      <c r="O501" s="655"/>
      <c r="P501" s="655"/>
      <c r="Q501" s="655"/>
      <c r="R501" s="655"/>
      <c r="S501" s="655"/>
      <c r="T501" s="655"/>
      <c r="V501" s="642" t="str">
        <f ca="1">'Исходник '!B13</f>
        <v>Тимонин Р.В.</v>
      </c>
      <c r="W501" s="642"/>
      <c r="X501" s="642"/>
      <c r="Y501" s="642"/>
      <c r="Z501" s="642"/>
      <c r="AA501" s="642"/>
      <c r="AB501" s="642"/>
      <c r="AC501" s="642"/>
      <c r="AD501" s="642"/>
      <c r="AI501" s="54"/>
    </row>
    <row r="502" spans="1:35" ht="15" customHeight="1">
      <c r="A502" s="21"/>
      <c r="G502" s="644" t="s">
        <v>1253</v>
      </c>
      <c r="H502" s="644"/>
      <c r="I502" s="644"/>
      <c r="J502" s="644"/>
      <c r="K502" s="644"/>
      <c r="L502" s="644"/>
      <c r="M502" s="644"/>
      <c r="O502" s="644" t="s">
        <v>1130</v>
      </c>
      <c r="P502" s="644"/>
      <c r="Q502" s="644"/>
      <c r="R502" s="644"/>
      <c r="S502" s="644"/>
      <c r="T502" s="644"/>
      <c r="V502" s="616" t="s">
        <v>1294</v>
      </c>
      <c r="W502" s="616"/>
      <c r="X502" s="616"/>
      <c r="Y502" s="616"/>
      <c r="Z502" s="616"/>
      <c r="AA502" s="616"/>
      <c r="AB502" s="616"/>
      <c r="AC502" s="616"/>
      <c r="AD502" s="616"/>
      <c r="AI502" s="61"/>
    </row>
    <row r="503" spans="1:35" ht="27" customHeight="1">
      <c r="A503" s="73" t="s">
        <v>1296</v>
      </c>
      <c r="B503" s="74"/>
      <c r="C503" s="74"/>
      <c r="D503" s="74"/>
      <c r="E503" s="74"/>
      <c r="F503" s="74"/>
      <c r="G503" s="642" t="s">
        <v>1251</v>
      </c>
      <c r="H503" s="642"/>
      <c r="I503" s="642"/>
      <c r="J503" s="642"/>
      <c r="K503" s="642"/>
      <c r="L503" s="642"/>
      <c r="M503" s="642"/>
      <c r="O503" s="655"/>
      <c r="P503" s="655"/>
      <c r="Q503" s="655"/>
      <c r="R503" s="655"/>
      <c r="S503" s="655"/>
      <c r="T503" s="655"/>
      <c r="V503" s="642" t="str">
        <f ca="1">'Исходник '!B12</f>
        <v>Кокшаров С.В.</v>
      </c>
      <c r="W503" s="642"/>
      <c r="X503" s="642"/>
      <c r="Y503" s="642"/>
      <c r="Z503" s="642"/>
      <c r="AA503" s="642"/>
      <c r="AB503" s="642"/>
      <c r="AC503" s="642"/>
      <c r="AD503" s="642"/>
      <c r="AI503" s="54"/>
    </row>
    <row r="504" spans="1:35" ht="26.25" customHeight="1">
      <c r="A504" s="73"/>
      <c r="B504" s="74"/>
      <c r="C504" s="74"/>
      <c r="D504" s="74"/>
      <c r="E504" s="74"/>
      <c r="F504" s="74"/>
      <c r="G504" s="644" t="s">
        <v>1253</v>
      </c>
      <c r="H504" s="644"/>
      <c r="I504" s="644"/>
      <c r="J504" s="644"/>
      <c r="K504" s="644"/>
      <c r="L504" s="644"/>
      <c r="M504" s="644"/>
      <c r="O504" s="644" t="s">
        <v>1130</v>
      </c>
      <c r="P504" s="644"/>
      <c r="Q504" s="644"/>
      <c r="R504" s="644"/>
      <c r="S504" s="644"/>
      <c r="T504" s="644"/>
      <c r="V504" s="616" t="s">
        <v>1294</v>
      </c>
      <c r="W504" s="616"/>
      <c r="X504" s="616"/>
      <c r="Y504" s="616"/>
      <c r="Z504" s="616"/>
      <c r="AA504" s="616"/>
      <c r="AB504" s="616"/>
      <c r="AC504" s="616"/>
      <c r="AD504" s="616"/>
      <c r="AI504" s="61"/>
    </row>
    <row r="505" spans="1:35" s="24" customFormat="1" ht="11.25">
      <c r="A505" s="645" t="s">
        <v>1297</v>
      </c>
      <c r="B505" s="645"/>
      <c r="C505" s="645"/>
      <c r="D505" s="645"/>
      <c r="E505" s="645"/>
      <c r="F505" s="645"/>
      <c r="G505" s="645"/>
      <c r="H505" s="645"/>
      <c r="I505" s="645"/>
      <c r="J505" s="645"/>
      <c r="K505" s="645"/>
      <c r="L505" s="645"/>
      <c r="M505" s="645"/>
      <c r="N505" s="645"/>
      <c r="O505" s="645"/>
      <c r="P505" s="645"/>
      <c r="Q505" s="645"/>
      <c r="R505" s="645"/>
      <c r="S505" s="645"/>
      <c r="T505" s="645"/>
      <c r="U505" s="645"/>
      <c r="V505" s="645"/>
      <c r="W505" s="645"/>
      <c r="X505" s="645"/>
      <c r="Y505" s="645"/>
      <c r="Z505" s="645"/>
      <c r="AA505" s="645"/>
      <c r="AB505" s="645"/>
      <c r="AC505" s="645"/>
      <c r="AD505" s="645"/>
    </row>
    <row r="506" spans="1:35" s="24" customFormat="1" ht="12.75" customHeight="1">
      <c r="A506" s="656" t="s">
        <v>1298</v>
      </c>
      <c r="B506" s="656"/>
      <c r="C506" s="656"/>
      <c r="D506" s="656"/>
      <c r="E506" s="656"/>
      <c r="F506" s="656"/>
      <c r="G506" s="656"/>
      <c r="H506" s="656"/>
      <c r="I506" s="656"/>
      <c r="J506" s="656"/>
      <c r="K506" s="656"/>
      <c r="L506" s="656"/>
      <c r="M506" s="656"/>
      <c r="N506" s="656"/>
      <c r="O506" s="656"/>
      <c r="P506" s="656"/>
      <c r="Q506" s="656"/>
      <c r="R506" s="656"/>
      <c r="S506" s="656"/>
      <c r="T506" s="656"/>
      <c r="U506" s="656"/>
      <c r="V506" s="656"/>
      <c r="W506" s="656"/>
      <c r="X506" s="656"/>
      <c r="Y506" s="656"/>
      <c r="Z506" s="656"/>
      <c r="AA506" s="656"/>
      <c r="AB506" s="656"/>
      <c r="AC506" s="656"/>
      <c r="AD506" s="656"/>
    </row>
    <row r="514" ht="25.5" customHeight="1"/>
  </sheetData>
  <mergeCells count="1557">
    <mergeCell ref="G503:M503"/>
    <mergeCell ref="O503:T503"/>
    <mergeCell ref="V503:AD503"/>
    <mergeCell ref="G504:M504"/>
    <mergeCell ref="O504:T504"/>
    <mergeCell ref="V504:AD504"/>
    <mergeCell ref="A505:AD505"/>
    <mergeCell ref="A506:AD506"/>
    <mergeCell ref="A489:A490"/>
    <mergeCell ref="B489:AD490"/>
    <mergeCell ref="B491:AD491"/>
    <mergeCell ref="B492:AD492"/>
    <mergeCell ref="A493:AD497"/>
    <mergeCell ref="F498:AD498"/>
    <mergeCell ref="G499:M499"/>
    <mergeCell ref="O499:T499"/>
    <mergeCell ref="G502:M502"/>
    <mergeCell ref="O502:T502"/>
    <mergeCell ref="V502:AD502"/>
    <mergeCell ref="V499:AD499"/>
    <mergeCell ref="G500:M500"/>
    <mergeCell ref="O500:T500"/>
    <mergeCell ref="V500:AD500"/>
    <mergeCell ref="Z486:AD486"/>
    <mergeCell ref="B486:E486"/>
    <mergeCell ref="F486:H486"/>
    <mergeCell ref="I486:L486"/>
    <mergeCell ref="M486:O486"/>
    <mergeCell ref="G501:M501"/>
    <mergeCell ref="O501:T501"/>
    <mergeCell ref="V501:AD501"/>
    <mergeCell ref="Z483:AD484"/>
    <mergeCell ref="I484:L484"/>
    <mergeCell ref="M484:O484"/>
    <mergeCell ref="P487:R487"/>
    <mergeCell ref="S487:U487"/>
    <mergeCell ref="V487:Y487"/>
    <mergeCell ref="Z487:AD487"/>
    <mergeCell ref="I487:L487"/>
    <mergeCell ref="M487:O487"/>
    <mergeCell ref="P486:R486"/>
    <mergeCell ref="I483:O483"/>
    <mergeCell ref="P483:U483"/>
    <mergeCell ref="A483:A484"/>
    <mergeCell ref="B483:E484"/>
    <mergeCell ref="F483:H484"/>
    <mergeCell ref="V483:Y484"/>
    <mergeCell ref="F485:H485"/>
    <mergeCell ref="I485:L485"/>
    <mergeCell ref="M485:O485"/>
    <mergeCell ref="P485:R485"/>
    <mergeCell ref="S485:U485"/>
    <mergeCell ref="A488:AD488"/>
    <mergeCell ref="B487:E487"/>
    <mergeCell ref="F487:H487"/>
    <mergeCell ref="S486:U486"/>
    <mergeCell ref="V486:Y486"/>
    <mergeCell ref="A477:B477"/>
    <mergeCell ref="C477:T477"/>
    <mergeCell ref="U477:Y477"/>
    <mergeCell ref="Z477:AD477"/>
    <mergeCell ref="A479:B479"/>
    <mergeCell ref="C479:T479"/>
    <mergeCell ref="U479:Y479"/>
    <mergeCell ref="Z479:AD479"/>
    <mergeCell ref="Z481:AD481"/>
    <mergeCell ref="A480:B480"/>
    <mergeCell ref="C480:T480"/>
    <mergeCell ref="U480:Y480"/>
    <mergeCell ref="Z480:AD480"/>
    <mergeCell ref="V485:Y485"/>
    <mergeCell ref="Z485:AD485"/>
    <mergeCell ref="P484:R484"/>
    <mergeCell ref="S484:U484"/>
    <mergeCell ref="B485:E485"/>
    <mergeCell ref="A471:B471"/>
    <mergeCell ref="C471:T471"/>
    <mergeCell ref="U471:Y471"/>
    <mergeCell ref="Z471:AD471"/>
    <mergeCell ref="A472:B472"/>
    <mergeCell ref="C472:T472"/>
    <mergeCell ref="U472:Y472"/>
    <mergeCell ref="Z472:AD472"/>
    <mergeCell ref="Z473:AD473"/>
    <mergeCell ref="A475:B475"/>
    <mergeCell ref="C475:T475"/>
    <mergeCell ref="U475:Y475"/>
    <mergeCell ref="Z475:AD475"/>
    <mergeCell ref="A482:AD482"/>
    <mergeCell ref="A473:B473"/>
    <mergeCell ref="A481:B481"/>
    <mergeCell ref="C481:T481"/>
    <mergeCell ref="U481:Y481"/>
    <mergeCell ref="A464:B464"/>
    <mergeCell ref="C464:T464"/>
    <mergeCell ref="U464:Y464"/>
    <mergeCell ref="Z464:AD464"/>
    <mergeCell ref="A476:B476"/>
    <mergeCell ref="C476:T476"/>
    <mergeCell ref="U476:Y476"/>
    <mergeCell ref="Z476:AD476"/>
    <mergeCell ref="C473:T473"/>
    <mergeCell ref="U473:Y473"/>
    <mergeCell ref="A467:B467"/>
    <mergeCell ref="C467:T467"/>
    <mergeCell ref="U467:Y467"/>
    <mergeCell ref="Z467:AD467"/>
    <mergeCell ref="A465:B465"/>
    <mergeCell ref="C465:T465"/>
    <mergeCell ref="U465:Y465"/>
    <mergeCell ref="Z465:AD465"/>
    <mergeCell ref="A469:B469"/>
    <mergeCell ref="C469:T469"/>
    <mergeCell ref="U469:Y469"/>
    <mergeCell ref="Z469:AD469"/>
    <mergeCell ref="A468:B468"/>
    <mergeCell ref="C468:T468"/>
    <mergeCell ref="U468:Y468"/>
    <mergeCell ref="Z468:AD468"/>
    <mergeCell ref="A459:B459"/>
    <mergeCell ref="C459:T459"/>
    <mergeCell ref="U459:Y459"/>
    <mergeCell ref="Z459:AD459"/>
    <mergeCell ref="A457:B457"/>
    <mergeCell ref="C457:T457"/>
    <mergeCell ref="U457:Y457"/>
    <mergeCell ref="Z457:AD457"/>
    <mergeCell ref="U461:Y461"/>
    <mergeCell ref="Z461:AD461"/>
    <mergeCell ref="A460:B460"/>
    <mergeCell ref="C460:T460"/>
    <mergeCell ref="U460:Y460"/>
    <mergeCell ref="Z460:AD460"/>
    <mergeCell ref="A451:B451"/>
    <mergeCell ref="C451:T451"/>
    <mergeCell ref="U451:Y451"/>
    <mergeCell ref="Z451:AD451"/>
    <mergeCell ref="A463:B463"/>
    <mergeCell ref="C463:T463"/>
    <mergeCell ref="U463:Y463"/>
    <mergeCell ref="Z463:AD463"/>
    <mergeCell ref="A461:B461"/>
    <mergeCell ref="C461:T461"/>
    <mergeCell ref="A453:B453"/>
    <mergeCell ref="C453:T453"/>
    <mergeCell ref="U453:Y453"/>
    <mergeCell ref="Z453:AD453"/>
    <mergeCell ref="A452:B452"/>
    <mergeCell ref="C452:T452"/>
    <mergeCell ref="U452:Y452"/>
    <mergeCell ref="Z452:AD452"/>
    <mergeCell ref="A456:B456"/>
    <mergeCell ref="C456:T456"/>
    <mergeCell ref="U456:Y456"/>
    <mergeCell ref="Z456:AD456"/>
    <mergeCell ref="A455:B455"/>
    <mergeCell ref="C455:T455"/>
    <mergeCell ref="U455:Y455"/>
    <mergeCell ref="Z455:AD455"/>
    <mergeCell ref="A445:B445"/>
    <mergeCell ref="C445:T445"/>
    <mergeCell ref="U445:Y445"/>
    <mergeCell ref="Z445:AD445"/>
    <mergeCell ref="A444:B444"/>
    <mergeCell ref="C444:T444"/>
    <mergeCell ref="U444:Y444"/>
    <mergeCell ref="Z444:AD444"/>
    <mergeCell ref="U448:Y448"/>
    <mergeCell ref="Z448:AD448"/>
    <mergeCell ref="A447:B447"/>
    <mergeCell ref="C447:T447"/>
    <mergeCell ref="U447:Y447"/>
    <mergeCell ref="Z447:AD447"/>
    <mergeCell ref="A438:B438"/>
    <mergeCell ref="C438:T438"/>
    <mergeCell ref="U438:Y438"/>
    <mergeCell ref="Z438:AD438"/>
    <mergeCell ref="A449:B449"/>
    <mergeCell ref="C449:T449"/>
    <mergeCell ref="U449:Y449"/>
    <mergeCell ref="Z449:AD449"/>
    <mergeCell ref="A448:B448"/>
    <mergeCell ref="C448:T448"/>
    <mergeCell ref="A440:B440"/>
    <mergeCell ref="C440:T440"/>
    <mergeCell ref="U440:Y440"/>
    <mergeCell ref="Z440:AD440"/>
    <mergeCell ref="A439:B439"/>
    <mergeCell ref="C439:T439"/>
    <mergeCell ref="U439:Y439"/>
    <mergeCell ref="Z439:AD439"/>
    <mergeCell ref="A443:B443"/>
    <mergeCell ref="C443:T443"/>
    <mergeCell ref="U443:Y443"/>
    <mergeCell ref="Z443:AD443"/>
    <mergeCell ref="A441:B441"/>
    <mergeCell ref="C441:T441"/>
    <mergeCell ref="U441:Y441"/>
    <mergeCell ref="Z441:AD441"/>
    <mergeCell ref="A433:B433"/>
    <mergeCell ref="C433:T433"/>
    <mergeCell ref="U433:Y433"/>
    <mergeCell ref="Z433:AD433"/>
    <mergeCell ref="A432:B432"/>
    <mergeCell ref="C432:T432"/>
    <mergeCell ref="U432:Y432"/>
    <mergeCell ref="Z432:AD432"/>
    <mergeCell ref="U436:Y436"/>
    <mergeCell ref="Z436:AD436"/>
    <mergeCell ref="A434:B434"/>
    <mergeCell ref="C434:T434"/>
    <mergeCell ref="U434:Y434"/>
    <mergeCell ref="Z434:AD434"/>
    <mergeCell ref="A426:B426"/>
    <mergeCell ref="C426:T426"/>
    <mergeCell ref="U426:Y426"/>
    <mergeCell ref="Z426:AD426"/>
    <mergeCell ref="A437:B437"/>
    <mergeCell ref="C437:T437"/>
    <mergeCell ref="U437:Y437"/>
    <mergeCell ref="Z437:AD437"/>
    <mergeCell ref="A436:B436"/>
    <mergeCell ref="C436:T436"/>
    <mergeCell ref="A428:B428"/>
    <mergeCell ref="C428:T428"/>
    <mergeCell ref="U428:Y428"/>
    <mergeCell ref="Z428:AD428"/>
    <mergeCell ref="A427:B427"/>
    <mergeCell ref="C427:T427"/>
    <mergeCell ref="U427:Y427"/>
    <mergeCell ref="Z427:AD427"/>
    <mergeCell ref="A430:B430"/>
    <mergeCell ref="C430:T430"/>
    <mergeCell ref="U430:Y430"/>
    <mergeCell ref="Z430:AD430"/>
    <mergeCell ref="A429:B429"/>
    <mergeCell ref="C429:T429"/>
    <mergeCell ref="U429:Y429"/>
    <mergeCell ref="Z429:AD429"/>
    <mergeCell ref="A422:B422"/>
    <mergeCell ref="C422:T422"/>
    <mergeCell ref="U422:Y422"/>
    <mergeCell ref="Z422:AD422"/>
    <mergeCell ref="A420:B420"/>
    <mergeCell ref="C420:T420"/>
    <mergeCell ref="U420:Y420"/>
    <mergeCell ref="Z420:AD420"/>
    <mergeCell ref="U424:Y424"/>
    <mergeCell ref="Z424:AD424"/>
    <mergeCell ref="A423:B423"/>
    <mergeCell ref="C423:T423"/>
    <mergeCell ref="U423:Y423"/>
    <mergeCell ref="Z423:AD423"/>
    <mergeCell ref="A415:B415"/>
    <mergeCell ref="C415:T415"/>
    <mergeCell ref="U415:Y415"/>
    <mergeCell ref="Z415:AD415"/>
    <mergeCell ref="A425:B425"/>
    <mergeCell ref="C425:T425"/>
    <mergeCell ref="U425:Y425"/>
    <mergeCell ref="Z425:AD425"/>
    <mergeCell ref="A424:B424"/>
    <mergeCell ref="C424:T424"/>
    <mergeCell ref="A417:B417"/>
    <mergeCell ref="C417:T417"/>
    <mergeCell ref="U417:Y417"/>
    <mergeCell ref="Z417:AD417"/>
    <mergeCell ref="A416:B416"/>
    <mergeCell ref="C416:T416"/>
    <mergeCell ref="U416:Y416"/>
    <mergeCell ref="Z416:AD416"/>
    <mergeCell ref="A419:B419"/>
    <mergeCell ref="C419:T419"/>
    <mergeCell ref="U419:Y419"/>
    <mergeCell ref="Z419:AD419"/>
    <mergeCell ref="A418:B418"/>
    <mergeCell ref="C418:T418"/>
    <mergeCell ref="U418:Y418"/>
    <mergeCell ref="Z418:AD418"/>
    <mergeCell ref="A410:B410"/>
    <mergeCell ref="C410:T410"/>
    <mergeCell ref="U410:Y410"/>
    <mergeCell ref="Z410:AD410"/>
    <mergeCell ref="A409:B409"/>
    <mergeCell ref="C409:T409"/>
    <mergeCell ref="U409:Y409"/>
    <mergeCell ref="Z409:AD409"/>
    <mergeCell ref="U413:Y413"/>
    <mergeCell ref="Z413:AD413"/>
    <mergeCell ref="A412:B412"/>
    <mergeCell ref="C412:T412"/>
    <mergeCell ref="U412:Y412"/>
    <mergeCell ref="Z412:AD412"/>
    <mergeCell ref="A402:B402"/>
    <mergeCell ref="C402:T402"/>
    <mergeCell ref="U402:Y402"/>
    <mergeCell ref="Z402:AD402"/>
    <mergeCell ref="A414:B414"/>
    <mergeCell ref="C414:T414"/>
    <mergeCell ref="U414:Y414"/>
    <mergeCell ref="Z414:AD414"/>
    <mergeCell ref="A413:B413"/>
    <mergeCell ref="C413:T413"/>
    <mergeCell ref="A405:B405"/>
    <mergeCell ref="C405:T405"/>
    <mergeCell ref="U405:Y405"/>
    <mergeCell ref="Z405:AD405"/>
    <mergeCell ref="A403:B403"/>
    <mergeCell ref="C403:T403"/>
    <mergeCell ref="U403:Y403"/>
    <mergeCell ref="Z403:AD403"/>
    <mergeCell ref="A407:B407"/>
    <mergeCell ref="C407:T407"/>
    <mergeCell ref="U407:Y407"/>
    <mergeCell ref="Z407:AD407"/>
    <mergeCell ref="A406:B406"/>
    <mergeCell ref="C406:T406"/>
    <mergeCell ref="U406:Y406"/>
    <mergeCell ref="Z406:AD406"/>
    <mergeCell ref="A397:B397"/>
    <mergeCell ref="C397:T397"/>
    <mergeCell ref="U397:Y397"/>
    <mergeCell ref="Z397:AD397"/>
    <mergeCell ref="A395:B395"/>
    <mergeCell ref="C395:T395"/>
    <mergeCell ref="U395:Y395"/>
    <mergeCell ref="Z395:AD395"/>
    <mergeCell ref="U399:Y399"/>
    <mergeCell ref="Z399:AD399"/>
    <mergeCell ref="A398:B398"/>
    <mergeCell ref="C398:T398"/>
    <mergeCell ref="U398:Y398"/>
    <mergeCell ref="Z398:AD398"/>
    <mergeCell ref="A390:B390"/>
    <mergeCell ref="C390:T390"/>
    <mergeCell ref="U390:Y390"/>
    <mergeCell ref="Z390:AD390"/>
    <mergeCell ref="A401:B401"/>
    <mergeCell ref="C401:T401"/>
    <mergeCell ref="U401:Y401"/>
    <mergeCell ref="Z401:AD401"/>
    <mergeCell ref="A399:B399"/>
    <mergeCell ref="C399:T399"/>
    <mergeCell ref="A392:B392"/>
    <mergeCell ref="C392:T392"/>
    <mergeCell ref="U392:Y392"/>
    <mergeCell ref="Z392:AD392"/>
    <mergeCell ref="A391:B391"/>
    <mergeCell ref="C391:T391"/>
    <mergeCell ref="U391:Y391"/>
    <mergeCell ref="Z391:AD391"/>
    <mergeCell ref="A394:B394"/>
    <mergeCell ref="C394:T394"/>
    <mergeCell ref="U394:Y394"/>
    <mergeCell ref="Z394:AD394"/>
    <mergeCell ref="A393:B393"/>
    <mergeCell ref="C393:T393"/>
    <mergeCell ref="U393:Y393"/>
    <mergeCell ref="Z393:AD393"/>
    <mergeCell ref="A385:B385"/>
    <mergeCell ref="C385:T385"/>
    <mergeCell ref="U385:Y385"/>
    <mergeCell ref="Z385:AD385"/>
    <mergeCell ref="A384:B384"/>
    <mergeCell ref="C384:T384"/>
    <mergeCell ref="U384:Y384"/>
    <mergeCell ref="Z384:AD384"/>
    <mergeCell ref="U388:Y388"/>
    <mergeCell ref="Z388:AD388"/>
    <mergeCell ref="A387:B387"/>
    <mergeCell ref="C387:T387"/>
    <mergeCell ref="U387:Y387"/>
    <mergeCell ref="Z387:AD387"/>
    <mergeCell ref="A379:B379"/>
    <mergeCell ref="C379:T379"/>
    <mergeCell ref="U379:Y379"/>
    <mergeCell ref="Z379:AD379"/>
    <mergeCell ref="A389:B389"/>
    <mergeCell ref="C389:T389"/>
    <mergeCell ref="U389:Y389"/>
    <mergeCell ref="Z389:AD389"/>
    <mergeCell ref="A388:B388"/>
    <mergeCell ref="C388:T388"/>
    <mergeCell ref="A381:B381"/>
    <mergeCell ref="C381:T381"/>
    <mergeCell ref="U381:Y381"/>
    <mergeCell ref="Z381:AD381"/>
    <mergeCell ref="A380:B380"/>
    <mergeCell ref="C380:T380"/>
    <mergeCell ref="U380:Y380"/>
    <mergeCell ref="Z380:AD380"/>
    <mergeCell ref="A383:B383"/>
    <mergeCell ref="C383:T383"/>
    <mergeCell ref="U383:Y383"/>
    <mergeCell ref="Z383:AD383"/>
    <mergeCell ref="A382:B382"/>
    <mergeCell ref="C382:T382"/>
    <mergeCell ref="U382:Y382"/>
    <mergeCell ref="Z382:AD382"/>
    <mergeCell ref="A374:B374"/>
    <mergeCell ref="C374:T374"/>
    <mergeCell ref="U374:Y374"/>
    <mergeCell ref="Z374:AD374"/>
    <mergeCell ref="A372:B372"/>
    <mergeCell ref="C372:T372"/>
    <mergeCell ref="U372:Y372"/>
    <mergeCell ref="Z372:AD372"/>
    <mergeCell ref="U377:Y377"/>
    <mergeCell ref="Z377:AD377"/>
    <mergeCell ref="A375:B375"/>
    <mergeCell ref="C375:T375"/>
    <mergeCell ref="U375:Y375"/>
    <mergeCell ref="Z375:AD375"/>
    <mergeCell ref="A366:B366"/>
    <mergeCell ref="C366:T366"/>
    <mergeCell ref="U366:Y366"/>
    <mergeCell ref="Z366:AD366"/>
    <mergeCell ref="A378:B378"/>
    <mergeCell ref="C378:T378"/>
    <mergeCell ref="U378:Y378"/>
    <mergeCell ref="Z378:AD378"/>
    <mergeCell ref="A377:B377"/>
    <mergeCell ref="C377:T377"/>
    <mergeCell ref="A369:B369"/>
    <mergeCell ref="C369:T369"/>
    <mergeCell ref="U369:Y369"/>
    <mergeCell ref="Z369:AD369"/>
    <mergeCell ref="A367:B367"/>
    <mergeCell ref="C367:T367"/>
    <mergeCell ref="U367:Y367"/>
    <mergeCell ref="Z367:AD367"/>
    <mergeCell ref="A371:B371"/>
    <mergeCell ref="C371:T371"/>
    <mergeCell ref="U371:Y371"/>
    <mergeCell ref="Z371:AD371"/>
    <mergeCell ref="A370:B370"/>
    <mergeCell ref="C370:T370"/>
    <mergeCell ref="U370:Y370"/>
    <mergeCell ref="Z370:AD370"/>
    <mergeCell ref="A361:B361"/>
    <mergeCell ref="C361:T361"/>
    <mergeCell ref="U361:Y361"/>
    <mergeCell ref="Z361:AD361"/>
    <mergeCell ref="A360:B360"/>
    <mergeCell ref="C360:T360"/>
    <mergeCell ref="U360:Y360"/>
    <mergeCell ref="Z360:AD360"/>
    <mergeCell ref="U364:Y364"/>
    <mergeCell ref="Z364:AD364"/>
    <mergeCell ref="A362:B362"/>
    <mergeCell ref="C362:T362"/>
    <mergeCell ref="U362:Y362"/>
    <mergeCell ref="Z362:AD362"/>
    <mergeCell ref="A353:B353"/>
    <mergeCell ref="C353:T353"/>
    <mergeCell ref="U353:Y353"/>
    <mergeCell ref="Z353:AD353"/>
    <mergeCell ref="A365:B365"/>
    <mergeCell ref="C365:T365"/>
    <mergeCell ref="U365:Y365"/>
    <mergeCell ref="Z365:AD365"/>
    <mergeCell ref="A364:B364"/>
    <mergeCell ref="C364:T364"/>
    <mergeCell ref="A356:B356"/>
    <mergeCell ref="C356:T356"/>
    <mergeCell ref="U356:Y356"/>
    <mergeCell ref="Z356:AD356"/>
    <mergeCell ref="A354:B354"/>
    <mergeCell ref="C354:T354"/>
    <mergeCell ref="U354:Y354"/>
    <mergeCell ref="Z354:AD354"/>
    <mergeCell ref="A358:B358"/>
    <mergeCell ref="C358:T358"/>
    <mergeCell ref="U358:Y358"/>
    <mergeCell ref="Z358:AD358"/>
    <mergeCell ref="A357:B357"/>
    <mergeCell ref="C357:T357"/>
    <mergeCell ref="U357:Y357"/>
    <mergeCell ref="Z357:AD357"/>
    <mergeCell ref="A348:B348"/>
    <mergeCell ref="C348:T348"/>
    <mergeCell ref="U348:Y348"/>
    <mergeCell ref="Z348:AD348"/>
    <mergeCell ref="A346:B346"/>
    <mergeCell ref="C346:T346"/>
    <mergeCell ref="U346:Y346"/>
    <mergeCell ref="Z346:AD346"/>
    <mergeCell ref="U350:Y350"/>
    <mergeCell ref="Z350:AD350"/>
    <mergeCell ref="A349:B349"/>
    <mergeCell ref="C349:T349"/>
    <mergeCell ref="U349:Y349"/>
    <mergeCell ref="Z349:AD349"/>
    <mergeCell ref="A340:B340"/>
    <mergeCell ref="C340:T340"/>
    <mergeCell ref="U340:Y340"/>
    <mergeCell ref="Z340:AD340"/>
    <mergeCell ref="A352:B352"/>
    <mergeCell ref="C352:T352"/>
    <mergeCell ref="U352:Y352"/>
    <mergeCell ref="Z352:AD352"/>
    <mergeCell ref="A350:B350"/>
    <mergeCell ref="C350:T350"/>
    <mergeCell ref="A342:B342"/>
    <mergeCell ref="C342:T342"/>
    <mergeCell ref="U342:Y342"/>
    <mergeCell ref="Z342:AD342"/>
    <mergeCell ref="A341:B341"/>
    <mergeCell ref="C341:T341"/>
    <mergeCell ref="U341:Y341"/>
    <mergeCell ref="Z341:AD341"/>
    <mergeCell ref="A345:B345"/>
    <mergeCell ref="C345:T345"/>
    <mergeCell ref="U345:Y345"/>
    <mergeCell ref="Z345:AD345"/>
    <mergeCell ref="A344:B344"/>
    <mergeCell ref="C344:T344"/>
    <mergeCell ref="U344:Y344"/>
    <mergeCell ref="Z344:AD344"/>
    <mergeCell ref="A334:B334"/>
    <mergeCell ref="C334:T334"/>
    <mergeCell ref="U334:Y334"/>
    <mergeCell ref="Z334:AD334"/>
    <mergeCell ref="A333:B333"/>
    <mergeCell ref="C333:T333"/>
    <mergeCell ref="U333:Y333"/>
    <mergeCell ref="Z333:AD333"/>
    <mergeCell ref="U337:Y337"/>
    <mergeCell ref="Z337:AD337"/>
    <mergeCell ref="A336:B336"/>
    <mergeCell ref="C336:T336"/>
    <mergeCell ref="U336:Y336"/>
    <mergeCell ref="Z336:AD336"/>
    <mergeCell ref="A326:B326"/>
    <mergeCell ref="C326:T326"/>
    <mergeCell ref="U326:Y326"/>
    <mergeCell ref="Z326:AD326"/>
    <mergeCell ref="A338:B338"/>
    <mergeCell ref="C338:T338"/>
    <mergeCell ref="U338:Y338"/>
    <mergeCell ref="Z338:AD338"/>
    <mergeCell ref="A337:B337"/>
    <mergeCell ref="C337:T337"/>
    <mergeCell ref="A329:B329"/>
    <mergeCell ref="C329:T329"/>
    <mergeCell ref="U329:Y329"/>
    <mergeCell ref="Z329:AD329"/>
    <mergeCell ref="A328:B328"/>
    <mergeCell ref="C328:T328"/>
    <mergeCell ref="U328:Y328"/>
    <mergeCell ref="Z328:AD328"/>
    <mergeCell ref="A332:B332"/>
    <mergeCell ref="C332:T332"/>
    <mergeCell ref="U332:Y332"/>
    <mergeCell ref="Z332:AD332"/>
    <mergeCell ref="A330:B330"/>
    <mergeCell ref="C330:T330"/>
    <mergeCell ref="U330:Y330"/>
    <mergeCell ref="Z330:AD330"/>
    <mergeCell ref="A321:B321"/>
    <mergeCell ref="C321:T321"/>
    <mergeCell ref="U321:Y321"/>
    <mergeCell ref="Z321:AD321"/>
    <mergeCell ref="A320:B320"/>
    <mergeCell ref="C320:T320"/>
    <mergeCell ref="U320:Y320"/>
    <mergeCell ref="Z320:AD320"/>
    <mergeCell ref="U324:Y324"/>
    <mergeCell ref="Z324:AD324"/>
    <mergeCell ref="A322:B322"/>
    <mergeCell ref="C322:T322"/>
    <mergeCell ref="U322:Y322"/>
    <mergeCell ref="Z322:AD322"/>
    <mergeCell ref="A313:B313"/>
    <mergeCell ref="C313:T313"/>
    <mergeCell ref="U313:Y313"/>
    <mergeCell ref="Z313:AD313"/>
    <mergeCell ref="A325:B325"/>
    <mergeCell ref="C325:T325"/>
    <mergeCell ref="U325:Y325"/>
    <mergeCell ref="Z325:AD325"/>
    <mergeCell ref="A324:B324"/>
    <mergeCell ref="C324:T324"/>
    <mergeCell ref="A316:B316"/>
    <mergeCell ref="C316:T316"/>
    <mergeCell ref="U316:Y316"/>
    <mergeCell ref="Z316:AD316"/>
    <mergeCell ref="A314:B314"/>
    <mergeCell ref="C314:T314"/>
    <mergeCell ref="U314:Y314"/>
    <mergeCell ref="Z314:AD314"/>
    <mergeCell ref="A318:B318"/>
    <mergeCell ref="C318:T318"/>
    <mergeCell ref="U318:Y318"/>
    <mergeCell ref="Z318:AD318"/>
    <mergeCell ref="A317:B317"/>
    <mergeCell ref="C317:T317"/>
    <mergeCell ref="U317:Y317"/>
    <mergeCell ref="Z317:AD317"/>
    <mergeCell ref="A308:B308"/>
    <mergeCell ref="C308:T308"/>
    <mergeCell ref="U308:Y308"/>
    <mergeCell ref="Z308:AD308"/>
    <mergeCell ref="A306:B306"/>
    <mergeCell ref="C306:T306"/>
    <mergeCell ref="U306:Y306"/>
    <mergeCell ref="Z306:AD306"/>
    <mergeCell ref="U310:Y310"/>
    <mergeCell ref="Z310:AD310"/>
    <mergeCell ref="A309:B309"/>
    <mergeCell ref="C309:T309"/>
    <mergeCell ref="U309:Y309"/>
    <mergeCell ref="Z309:AD309"/>
    <mergeCell ref="A301:B301"/>
    <mergeCell ref="C301:T301"/>
    <mergeCell ref="U301:Y301"/>
    <mergeCell ref="Z301:AD301"/>
    <mergeCell ref="A312:B312"/>
    <mergeCell ref="C312:T312"/>
    <mergeCell ref="U312:Y312"/>
    <mergeCell ref="Z312:AD312"/>
    <mergeCell ref="A310:B310"/>
    <mergeCell ref="C310:T310"/>
    <mergeCell ref="A303:B303"/>
    <mergeCell ref="C303:T303"/>
    <mergeCell ref="U303:Y303"/>
    <mergeCell ref="Z303:AD303"/>
    <mergeCell ref="A302:B302"/>
    <mergeCell ref="C302:T302"/>
    <mergeCell ref="U302:Y302"/>
    <mergeCell ref="Z302:AD302"/>
    <mergeCell ref="A305:B305"/>
    <mergeCell ref="C305:T305"/>
    <mergeCell ref="U305:Y305"/>
    <mergeCell ref="Z305:AD305"/>
    <mergeCell ref="A304:B304"/>
    <mergeCell ref="C304:T304"/>
    <mergeCell ref="U304:Y304"/>
    <mergeCell ref="Z304:AD304"/>
    <mergeCell ref="A296:B296"/>
    <mergeCell ref="C296:T296"/>
    <mergeCell ref="U296:Y296"/>
    <mergeCell ref="Z296:AD296"/>
    <mergeCell ref="A295:B295"/>
    <mergeCell ref="C295:T295"/>
    <mergeCell ref="U295:Y295"/>
    <mergeCell ref="Z295:AD295"/>
    <mergeCell ref="U299:Y299"/>
    <mergeCell ref="Z299:AD299"/>
    <mergeCell ref="A298:B298"/>
    <mergeCell ref="C298:T298"/>
    <mergeCell ref="U298:Y298"/>
    <mergeCell ref="Z298:AD298"/>
    <mergeCell ref="A288:B288"/>
    <mergeCell ref="C288:T288"/>
    <mergeCell ref="U288:Y288"/>
    <mergeCell ref="Z288:AD288"/>
    <mergeCell ref="A300:B300"/>
    <mergeCell ref="C300:T300"/>
    <mergeCell ref="U300:Y300"/>
    <mergeCell ref="Z300:AD300"/>
    <mergeCell ref="A299:B299"/>
    <mergeCell ref="C299:T299"/>
    <mergeCell ref="A291:B291"/>
    <mergeCell ref="C291:T291"/>
    <mergeCell ref="U291:Y291"/>
    <mergeCell ref="Z291:AD291"/>
    <mergeCell ref="A290:B290"/>
    <mergeCell ref="C290:T290"/>
    <mergeCell ref="U290:Y290"/>
    <mergeCell ref="Z290:AD290"/>
    <mergeCell ref="A294:B294"/>
    <mergeCell ref="C294:T294"/>
    <mergeCell ref="U294:Y294"/>
    <mergeCell ref="Z294:AD294"/>
    <mergeCell ref="A292:B292"/>
    <mergeCell ref="C292:T292"/>
    <mergeCell ref="U292:Y292"/>
    <mergeCell ref="Z292:AD292"/>
    <mergeCell ref="A283:B283"/>
    <mergeCell ref="C283:T283"/>
    <mergeCell ref="U283:Y283"/>
    <mergeCell ref="Z283:AD283"/>
    <mergeCell ref="A282:B282"/>
    <mergeCell ref="C282:T282"/>
    <mergeCell ref="U282:Y282"/>
    <mergeCell ref="Z282:AD282"/>
    <mergeCell ref="U286:Y286"/>
    <mergeCell ref="Z286:AD286"/>
    <mergeCell ref="A284:B284"/>
    <mergeCell ref="C284:T284"/>
    <mergeCell ref="U284:Y284"/>
    <mergeCell ref="Z284:AD284"/>
    <mergeCell ref="A277:B277"/>
    <mergeCell ref="C277:T277"/>
    <mergeCell ref="U277:Y277"/>
    <mergeCell ref="Z277:AD277"/>
    <mergeCell ref="A287:B287"/>
    <mergeCell ref="C287:T287"/>
    <mergeCell ref="U287:Y287"/>
    <mergeCell ref="Z287:AD287"/>
    <mergeCell ref="A286:B286"/>
    <mergeCell ref="C286:T286"/>
    <mergeCell ref="A279:B279"/>
    <mergeCell ref="C279:T279"/>
    <mergeCell ref="U279:Y279"/>
    <mergeCell ref="Z279:AD279"/>
    <mergeCell ref="A278:B278"/>
    <mergeCell ref="C278:T278"/>
    <mergeCell ref="U278:Y278"/>
    <mergeCell ref="Z278:AD278"/>
    <mergeCell ref="A281:B281"/>
    <mergeCell ref="C281:T281"/>
    <mergeCell ref="U281:Y281"/>
    <mergeCell ref="Z281:AD281"/>
    <mergeCell ref="A280:B280"/>
    <mergeCell ref="C280:T280"/>
    <mergeCell ref="U280:Y280"/>
    <mergeCell ref="Z280:AD280"/>
    <mergeCell ref="A272:B272"/>
    <mergeCell ref="C272:T272"/>
    <mergeCell ref="U272:Y272"/>
    <mergeCell ref="Z272:AD272"/>
    <mergeCell ref="A271:B271"/>
    <mergeCell ref="C271:T271"/>
    <mergeCell ref="U271:Y271"/>
    <mergeCell ref="Z271:AD271"/>
    <mergeCell ref="U274:Y274"/>
    <mergeCell ref="Z274:AD274"/>
    <mergeCell ref="A273:B273"/>
    <mergeCell ref="C273:T273"/>
    <mergeCell ref="U273:Y273"/>
    <mergeCell ref="Z273:AD273"/>
    <mergeCell ref="A266:B266"/>
    <mergeCell ref="C266:T266"/>
    <mergeCell ref="U266:Y266"/>
    <mergeCell ref="Z266:AD266"/>
    <mergeCell ref="A276:B276"/>
    <mergeCell ref="C276:T276"/>
    <mergeCell ref="U276:Y276"/>
    <mergeCell ref="Z276:AD276"/>
    <mergeCell ref="A274:B274"/>
    <mergeCell ref="C274:T274"/>
    <mergeCell ref="A268:B268"/>
    <mergeCell ref="C268:T268"/>
    <mergeCell ref="U268:Y268"/>
    <mergeCell ref="Z268:AD268"/>
    <mergeCell ref="A267:B267"/>
    <mergeCell ref="C267:T267"/>
    <mergeCell ref="U267:Y267"/>
    <mergeCell ref="Z267:AD267"/>
    <mergeCell ref="A270:B270"/>
    <mergeCell ref="C270:T270"/>
    <mergeCell ref="U270:Y270"/>
    <mergeCell ref="Z270:AD270"/>
    <mergeCell ref="A269:B269"/>
    <mergeCell ref="C269:T269"/>
    <mergeCell ref="U269:Y269"/>
    <mergeCell ref="Z269:AD269"/>
    <mergeCell ref="A260:B260"/>
    <mergeCell ref="C260:T260"/>
    <mergeCell ref="U260:Y260"/>
    <mergeCell ref="Z260:AD260"/>
    <mergeCell ref="A259:B259"/>
    <mergeCell ref="C259:T259"/>
    <mergeCell ref="U259:Y259"/>
    <mergeCell ref="Z259:AD259"/>
    <mergeCell ref="U263:Y263"/>
    <mergeCell ref="Z263:AD263"/>
    <mergeCell ref="A262:B262"/>
    <mergeCell ref="C262:T262"/>
    <mergeCell ref="U262:Y262"/>
    <mergeCell ref="Z262:AD262"/>
    <mergeCell ref="A253:B253"/>
    <mergeCell ref="C253:T253"/>
    <mergeCell ref="U253:Y253"/>
    <mergeCell ref="Z253:AD253"/>
    <mergeCell ref="A264:B264"/>
    <mergeCell ref="C264:T264"/>
    <mergeCell ref="U264:Y264"/>
    <mergeCell ref="Z264:AD264"/>
    <mergeCell ref="A263:B263"/>
    <mergeCell ref="C263:T263"/>
    <mergeCell ref="A255:B255"/>
    <mergeCell ref="C255:T255"/>
    <mergeCell ref="U255:Y255"/>
    <mergeCell ref="Z255:AD255"/>
    <mergeCell ref="A254:B254"/>
    <mergeCell ref="C254:T254"/>
    <mergeCell ref="U254:Y254"/>
    <mergeCell ref="Z254:AD254"/>
    <mergeCell ref="A258:B258"/>
    <mergeCell ref="C258:T258"/>
    <mergeCell ref="U258:Y258"/>
    <mergeCell ref="Z258:AD258"/>
    <mergeCell ref="A257:B257"/>
    <mergeCell ref="C257:T257"/>
    <mergeCell ref="U257:Y257"/>
    <mergeCell ref="Z257:AD257"/>
    <mergeCell ref="A248:B248"/>
    <mergeCell ref="C248:T248"/>
    <mergeCell ref="U248:Y248"/>
    <mergeCell ref="Z248:AD248"/>
    <mergeCell ref="A247:B247"/>
    <mergeCell ref="C247:T247"/>
    <mergeCell ref="U247:Y247"/>
    <mergeCell ref="Z247:AD247"/>
    <mergeCell ref="U250:Y250"/>
    <mergeCell ref="Z250:AD250"/>
    <mergeCell ref="A249:B249"/>
    <mergeCell ref="C249:T249"/>
    <mergeCell ref="U249:Y249"/>
    <mergeCell ref="Z249:AD249"/>
    <mergeCell ref="A240:B240"/>
    <mergeCell ref="C240:T240"/>
    <mergeCell ref="U240:Y240"/>
    <mergeCell ref="Z240:AD240"/>
    <mergeCell ref="A252:B252"/>
    <mergeCell ref="C252:T252"/>
    <mergeCell ref="U252:Y252"/>
    <mergeCell ref="Z252:AD252"/>
    <mergeCell ref="A250:B250"/>
    <mergeCell ref="C250:T250"/>
    <mergeCell ref="A243:B243"/>
    <mergeCell ref="C243:T243"/>
    <mergeCell ref="U243:Y243"/>
    <mergeCell ref="Z243:AD243"/>
    <mergeCell ref="A242:B242"/>
    <mergeCell ref="C242:T242"/>
    <mergeCell ref="U242:Y242"/>
    <mergeCell ref="Z242:AD242"/>
    <mergeCell ref="A245:B245"/>
    <mergeCell ref="C245:T245"/>
    <mergeCell ref="U245:Y245"/>
    <mergeCell ref="Z245:AD245"/>
    <mergeCell ref="A244:B244"/>
    <mergeCell ref="C244:T244"/>
    <mergeCell ref="U244:Y244"/>
    <mergeCell ref="Z244:AD244"/>
    <mergeCell ref="A235:B235"/>
    <mergeCell ref="C235:T235"/>
    <mergeCell ref="U235:Y235"/>
    <mergeCell ref="Z235:AD235"/>
    <mergeCell ref="A234:B234"/>
    <mergeCell ref="C234:T234"/>
    <mergeCell ref="U234:Y234"/>
    <mergeCell ref="Z234:AD234"/>
    <mergeCell ref="U238:Y238"/>
    <mergeCell ref="Z238:AD238"/>
    <mergeCell ref="A237:B237"/>
    <mergeCell ref="C237:T237"/>
    <mergeCell ref="U237:Y237"/>
    <mergeCell ref="Z237:AD237"/>
    <mergeCell ref="A227:B227"/>
    <mergeCell ref="C227:T227"/>
    <mergeCell ref="U227:Y227"/>
    <mergeCell ref="Z227:AD227"/>
    <mergeCell ref="A239:B239"/>
    <mergeCell ref="C239:T239"/>
    <mergeCell ref="U239:Y239"/>
    <mergeCell ref="Z239:AD239"/>
    <mergeCell ref="A238:B238"/>
    <mergeCell ref="C238:T238"/>
    <mergeCell ref="A230:B230"/>
    <mergeCell ref="C230:T230"/>
    <mergeCell ref="U230:Y230"/>
    <mergeCell ref="Z230:AD230"/>
    <mergeCell ref="A229:B229"/>
    <mergeCell ref="C229:T229"/>
    <mergeCell ref="U229:Y229"/>
    <mergeCell ref="Z229:AD229"/>
    <mergeCell ref="A233:B233"/>
    <mergeCell ref="C233:T233"/>
    <mergeCell ref="U233:Y233"/>
    <mergeCell ref="Z233:AD233"/>
    <mergeCell ref="A231:B231"/>
    <mergeCell ref="C231:T231"/>
    <mergeCell ref="U231:Y231"/>
    <mergeCell ref="Z231:AD231"/>
    <mergeCell ref="A222:B222"/>
    <mergeCell ref="C222:T222"/>
    <mergeCell ref="U222:Y222"/>
    <mergeCell ref="Z222:AD222"/>
    <mergeCell ref="A221:B221"/>
    <mergeCell ref="C221:T221"/>
    <mergeCell ref="U221:Y221"/>
    <mergeCell ref="Z221:AD221"/>
    <mergeCell ref="U225:Y225"/>
    <mergeCell ref="Z225:AD225"/>
    <mergeCell ref="A223:B223"/>
    <mergeCell ref="C223:T223"/>
    <mergeCell ref="U223:Y223"/>
    <mergeCell ref="Z223:AD223"/>
    <mergeCell ref="A214:B214"/>
    <mergeCell ref="C214:T214"/>
    <mergeCell ref="U214:Y214"/>
    <mergeCell ref="Z214:AD214"/>
    <mergeCell ref="A226:B226"/>
    <mergeCell ref="C226:T226"/>
    <mergeCell ref="U226:Y226"/>
    <mergeCell ref="Z226:AD226"/>
    <mergeCell ref="A225:B225"/>
    <mergeCell ref="C225:T225"/>
    <mergeCell ref="A217:B217"/>
    <mergeCell ref="C217:T217"/>
    <mergeCell ref="U217:Y217"/>
    <mergeCell ref="Z217:AD217"/>
    <mergeCell ref="A215:B215"/>
    <mergeCell ref="C215:T215"/>
    <mergeCell ref="U215:Y215"/>
    <mergeCell ref="Z215:AD215"/>
    <mergeCell ref="A219:B219"/>
    <mergeCell ref="C219:T219"/>
    <mergeCell ref="U219:Y219"/>
    <mergeCell ref="Z219:AD219"/>
    <mergeCell ref="A218:B218"/>
    <mergeCell ref="C218:T218"/>
    <mergeCell ref="U218:Y218"/>
    <mergeCell ref="Z218:AD218"/>
    <mergeCell ref="A209:B209"/>
    <mergeCell ref="C209:T209"/>
    <mergeCell ref="U209:Y209"/>
    <mergeCell ref="Z209:AD209"/>
    <mergeCell ref="A207:B207"/>
    <mergeCell ref="C207:T207"/>
    <mergeCell ref="U207:Y207"/>
    <mergeCell ref="Z207:AD207"/>
    <mergeCell ref="U211:Y211"/>
    <mergeCell ref="Z211:AD211"/>
    <mergeCell ref="A210:B210"/>
    <mergeCell ref="C210:T210"/>
    <mergeCell ref="U210:Y210"/>
    <mergeCell ref="Z210:AD210"/>
    <mergeCell ref="A201:B201"/>
    <mergeCell ref="C201:T201"/>
    <mergeCell ref="U201:Y201"/>
    <mergeCell ref="Z201:AD201"/>
    <mergeCell ref="A213:B213"/>
    <mergeCell ref="C213:T213"/>
    <mergeCell ref="U213:Y213"/>
    <mergeCell ref="Z213:AD213"/>
    <mergeCell ref="A211:B211"/>
    <mergeCell ref="C211:T211"/>
    <mergeCell ref="A203:B203"/>
    <mergeCell ref="C203:T203"/>
    <mergeCell ref="U203:Y203"/>
    <mergeCell ref="Z203:AD203"/>
    <mergeCell ref="A202:B202"/>
    <mergeCell ref="C202:T202"/>
    <mergeCell ref="U202:Y202"/>
    <mergeCell ref="Z202:AD202"/>
    <mergeCell ref="A206:B206"/>
    <mergeCell ref="C206:T206"/>
    <mergeCell ref="U206:Y206"/>
    <mergeCell ref="Z206:AD206"/>
    <mergeCell ref="A205:B205"/>
    <mergeCell ref="C205:T205"/>
    <mergeCell ref="U205:Y205"/>
    <mergeCell ref="Z205:AD205"/>
    <mergeCell ref="A195:B195"/>
    <mergeCell ref="C195:T195"/>
    <mergeCell ref="U195:Y195"/>
    <mergeCell ref="Z195:AD195"/>
    <mergeCell ref="A194:B194"/>
    <mergeCell ref="C194:T194"/>
    <mergeCell ref="U194:Y194"/>
    <mergeCell ref="Z194:AD194"/>
    <mergeCell ref="U198:Y198"/>
    <mergeCell ref="Z198:AD198"/>
    <mergeCell ref="A197:B197"/>
    <mergeCell ref="C197:T197"/>
    <mergeCell ref="U197:Y197"/>
    <mergeCell ref="Z197:AD197"/>
    <mergeCell ref="A187:B187"/>
    <mergeCell ref="C187:T187"/>
    <mergeCell ref="U187:Y187"/>
    <mergeCell ref="Z187:AD187"/>
    <mergeCell ref="A199:B199"/>
    <mergeCell ref="C199:T199"/>
    <mergeCell ref="U199:Y199"/>
    <mergeCell ref="Z199:AD199"/>
    <mergeCell ref="A198:B198"/>
    <mergeCell ref="C198:T198"/>
    <mergeCell ref="A190:B190"/>
    <mergeCell ref="C190:T190"/>
    <mergeCell ref="U190:Y190"/>
    <mergeCell ref="Z190:AD190"/>
    <mergeCell ref="A189:B189"/>
    <mergeCell ref="C189:T189"/>
    <mergeCell ref="U189:Y189"/>
    <mergeCell ref="Z189:AD189"/>
    <mergeCell ref="A193:B193"/>
    <mergeCell ref="C193:T193"/>
    <mergeCell ref="U193:Y193"/>
    <mergeCell ref="Z193:AD193"/>
    <mergeCell ref="A191:B191"/>
    <mergeCell ref="C191:T191"/>
    <mergeCell ref="U191:Y191"/>
    <mergeCell ref="Z191:AD191"/>
    <mergeCell ref="A182:B182"/>
    <mergeCell ref="C182:T182"/>
    <mergeCell ref="U182:Y182"/>
    <mergeCell ref="Z182:AD182"/>
    <mergeCell ref="A181:B181"/>
    <mergeCell ref="C181:T181"/>
    <mergeCell ref="U181:Y181"/>
    <mergeCell ref="Z181:AD181"/>
    <mergeCell ref="U185:Y185"/>
    <mergeCell ref="Z185:AD185"/>
    <mergeCell ref="A183:B183"/>
    <mergeCell ref="C183:T183"/>
    <mergeCell ref="U183:Y183"/>
    <mergeCell ref="Z183:AD183"/>
    <mergeCell ref="A174:B174"/>
    <mergeCell ref="C174:T174"/>
    <mergeCell ref="U174:Y174"/>
    <mergeCell ref="Z174:AD174"/>
    <mergeCell ref="A186:B186"/>
    <mergeCell ref="C186:T186"/>
    <mergeCell ref="U186:Y186"/>
    <mergeCell ref="Z186:AD186"/>
    <mergeCell ref="A185:B185"/>
    <mergeCell ref="C185:T185"/>
    <mergeCell ref="A177:B177"/>
    <mergeCell ref="C177:T177"/>
    <mergeCell ref="U177:Y177"/>
    <mergeCell ref="Z177:AD177"/>
    <mergeCell ref="A175:B175"/>
    <mergeCell ref="C175:T175"/>
    <mergeCell ref="U175:Y175"/>
    <mergeCell ref="Z175:AD175"/>
    <mergeCell ref="A179:B179"/>
    <mergeCell ref="C179:T179"/>
    <mergeCell ref="U179:Y179"/>
    <mergeCell ref="Z179:AD179"/>
    <mergeCell ref="A178:B178"/>
    <mergeCell ref="C178:T178"/>
    <mergeCell ref="U178:Y178"/>
    <mergeCell ref="Z178:AD178"/>
    <mergeCell ref="A169:B169"/>
    <mergeCell ref="C169:T169"/>
    <mergeCell ref="U169:Y169"/>
    <mergeCell ref="Z169:AD169"/>
    <mergeCell ref="A168:B168"/>
    <mergeCell ref="C168:T168"/>
    <mergeCell ref="U168:Y168"/>
    <mergeCell ref="Z168:AD168"/>
    <mergeCell ref="U171:Y171"/>
    <mergeCell ref="Z171:AD171"/>
    <mergeCell ref="A170:B170"/>
    <mergeCell ref="C170:T170"/>
    <mergeCell ref="U170:Y170"/>
    <mergeCell ref="Z170:AD170"/>
    <mergeCell ref="A163:B163"/>
    <mergeCell ref="C163:T163"/>
    <mergeCell ref="U163:Y163"/>
    <mergeCell ref="Z163:AD163"/>
    <mergeCell ref="A173:B173"/>
    <mergeCell ref="C173:T173"/>
    <mergeCell ref="U173:Y173"/>
    <mergeCell ref="Z173:AD173"/>
    <mergeCell ref="A171:B171"/>
    <mergeCell ref="C171:T171"/>
    <mergeCell ref="A165:B165"/>
    <mergeCell ref="C165:T165"/>
    <mergeCell ref="U165:Y165"/>
    <mergeCell ref="Z165:AD165"/>
    <mergeCell ref="A164:B164"/>
    <mergeCell ref="C164:T164"/>
    <mergeCell ref="U164:Y164"/>
    <mergeCell ref="Z164:AD164"/>
    <mergeCell ref="A167:B167"/>
    <mergeCell ref="C167:T167"/>
    <mergeCell ref="U167:Y167"/>
    <mergeCell ref="Z167:AD167"/>
    <mergeCell ref="A166:B166"/>
    <mergeCell ref="C166:T166"/>
    <mergeCell ref="U166:Y166"/>
    <mergeCell ref="Z166:AD166"/>
    <mergeCell ref="A157:B157"/>
    <mergeCell ref="C157:T157"/>
    <mergeCell ref="U157:Y157"/>
    <mergeCell ref="Z157:AD157"/>
    <mergeCell ref="A156:B156"/>
    <mergeCell ref="C156:T156"/>
    <mergeCell ref="U156:Y156"/>
    <mergeCell ref="Z156:AD156"/>
    <mergeCell ref="U160:Y160"/>
    <mergeCell ref="Z160:AD160"/>
    <mergeCell ref="A159:B159"/>
    <mergeCell ref="C159:T159"/>
    <mergeCell ref="U159:Y159"/>
    <mergeCell ref="Z159:AD159"/>
    <mergeCell ref="A149:B149"/>
    <mergeCell ref="C149:T149"/>
    <mergeCell ref="U149:Y149"/>
    <mergeCell ref="Z149:AD149"/>
    <mergeCell ref="A161:B161"/>
    <mergeCell ref="C161:T161"/>
    <mergeCell ref="U161:Y161"/>
    <mergeCell ref="Z161:AD161"/>
    <mergeCell ref="A160:B160"/>
    <mergeCell ref="C160:T160"/>
    <mergeCell ref="A152:B152"/>
    <mergeCell ref="C152:T152"/>
    <mergeCell ref="U152:Y152"/>
    <mergeCell ref="Z152:AD152"/>
    <mergeCell ref="A151:B151"/>
    <mergeCell ref="C151:T151"/>
    <mergeCell ref="U151:Y151"/>
    <mergeCell ref="Z151:AD151"/>
    <mergeCell ref="A155:B155"/>
    <mergeCell ref="C155:T155"/>
    <mergeCell ref="U155:Y155"/>
    <mergeCell ref="Z155:AD155"/>
    <mergeCell ref="A153:B153"/>
    <mergeCell ref="C153:T153"/>
    <mergeCell ref="U153:Y153"/>
    <mergeCell ref="Z153:AD153"/>
    <mergeCell ref="A145:B145"/>
    <mergeCell ref="C145:T145"/>
    <mergeCell ref="U145:Y145"/>
    <mergeCell ref="Z145:AD145"/>
    <mergeCell ref="A144:B144"/>
    <mergeCell ref="C144:T144"/>
    <mergeCell ref="U144:Y144"/>
    <mergeCell ref="Z144:AD144"/>
    <mergeCell ref="U147:Y147"/>
    <mergeCell ref="Z147:AD147"/>
    <mergeCell ref="A146:B146"/>
    <mergeCell ref="C146:T146"/>
    <mergeCell ref="U146:Y146"/>
    <mergeCell ref="Z146:AD146"/>
    <mergeCell ref="A138:B138"/>
    <mergeCell ref="C138:T138"/>
    <mergeCell ref="U138:Y138"/>
    <mergeCell ref="Z138:AD138"/>
    <mergeCell ref="A148:B148"/>
    <mergeCell ref="C148:T148"/>
    <mergeCell ref="U148:Y148"/>
    <mergeCell ref="Z148:AD148"/>
    <mergeCell ref="A147:B147"/>
    <mergeCell ref="C147:T147"/>
    <mergeCell ref="A141:B141"/>
    <mergeCell ref="C141:T141"/>
    <mergeCell ref="U141:Y141"/>
    <mergeCell ref="Z141:AD141"/>
    <mergeCell ref="A139:B139"/>
    <mergeCell ref="C139:T139"/>
    <mergeCell ref="U139:Y139"/>
    <mergeCell ref="Z139:AD139"/>
    <mergeCell ref="A143:B143"/>
    <mergeCell ref="C143:T143"/>
    <mergeCell ref="U143:Y143"/>
    <mergeCell ref="Z143:AD143"/>
    <mergeCell ref="A142:B142"/>
    <mergeCell ref="C142:T142"/>
    <mergeCell ref="U142:Y142"/>
    <mergeCell ref="Z142:AD142"/>
    <mergeCell ref="A134:B134"/>
    <mergeCell ref="C134:T134"/>
    <mergeCell ref="U134:Y134"/>
    <mergeCell ref="Z134:AD134"/>
    <mergeCell ref="A133:B133"/>
    <mergeCell ref="C133:T133"/>
    <mergeCell ref="U133:Y133"/>
    <mergeCell ref="Z133:AD133"/>
    <mergeCell ref="U136:Y136"/>
    <mergeCell ref="Z136:AD136"/>
    <mergeCell ref="A135:B135"/>
    <mergeCell ref="C135:T135"/>
    <mergeCell ref="U135:Y135"/>
    <mergeCell ref="Z135:AD135"/>
    <mergeCell ref="A127:B127"/>
    <mergeCell ref="C127:T127"/>
    <mergeCell ref="U127:Y127"/>
    <mergeCell ref="Z127:AD127"/>
    <mergeCell ref="A137:B137"/>
    <mergeCell ref="C137:T137"/>
    <mergeCell ref="U137:Y137"/>
    <mergeCell ref="Z137:AD137"/>
    <mergeCell ref="A136:B136"/>
    <mergeCell ref="C136:T136"/>
    <mergeCell ref="A129:B129"/>
    <mergeCell ref="C129:T129"/>
    <mergeCell ref="U129:Y129"/>
    <mergeCell ref="Z129:AD129"/>
    <mergeCell ref="A128:B128"/>
    <mergeCell ref="C128:T128"/>
    <mergeCell ref="U128:Y128"/>
    <mergeCell ref="Z128:AD128"/>
    <mergeCell ref="A132:B132"/>
    <mergeCell ref="C132:T132"/>
    <mergeCell ref="U132:Y132"/>
    <mergeCell ref="Z132:AD132"/>
    <mergeCell ref="A131:B131"/>
    <mergeCell ref="C131:T131"/>
    <mergeCell ref="U131:Y131"/>
    <mergeCell ref="Z131:AD131"/>
    <mergeCell ref="A122:B122"/>
    <mergeCell ref="C122:T122"/>
    <mergeCell ref="U122:Y122"/>
    <mergeCell ref="Z122:AD122"/>
    <mergeCell ref="A121:B121"/>
    <mergeCell ref="C121:T121"/>
    <mergeCell ref="U121:Y121"/>
    <mergeCell ref="Z121:AD121"/>
    <mergeCell ref="U124:Y124"/>
    <mergeCell ref="Z124:AD124"/>
    <mergeCell ref="A123:B123"/>
    <mergeCell ref="C123:T123"/>
    <mergeCell ref="U123:Y123"/>
    <mergeCell ref="Z123:AD123"/>
    <mergeCell ref="A114:B114"/>
    <mergeCell ref="C114:T114"/>
    <mergeCell ref="U114:Y114"/>
    <mergeCell ref="Z114:AD114"/>
    <mergeCell ref="A126:B126"/>
    <mergeCell ref="C126:T126"/>
    <mergeCell ref="U126:Y126"/>
    <mergeCell ref="Z126:AD126"/>
    <mergeCell ref="A124:B124"/>
    <mergeCell ref="C124:T124"/>
    <mergeCell ref="A117:B117"/>
    <mergeCell ref="C117:T117"/>
    <mergeCell ref="U117:Y117"/>
    <mergeCell ref="Z117:AD117"/>
    <mergeCell ref="A115:B115"/>
    <mergeCell ref="C115:T115"/>
    <mergeCell ref="U115:Y115"/>
    <mergeCell ref="Z115:AD115"/>
    <mergeCell ref="A119:B119"/>
    <mergeCell ref="C119:T119"/>
    <mergeCell ref="U119:Y119"/>
    <mergeCell ref="Z119:AD119"/>
    <mergeCell ref="A118:B118"/>
    <mergeCell ref="C118:T118"/>
    <mergeCell ref="U118:Y118"/>
    <mergeCell ref="Z118:AD118"/>
    <mergeCell ref="A109:B109"/>
    <mergeCell ref="C109:T109"/>
    <mergeCell ref="U109:Y109"/>
    <mergeCell ref="Z109:AD109"/>
    <mergeCell ref="A107:B107"/>
    <mergeCell ref="C107:T107"/>
    <mergeCell ref="U107:Y107"/>
    <mergeCell ref="Z107:AD107"/>
    <mergeCell ref="U111:Y111"/>
    <mergeCell ref="Z111:AD111"/>
    <mergeCell ref="A110:B110"/>
    <mergeCell ref="C110:T110"/>
    <mergeCell ref="U110:Y110"/>
    <mergeCell ref="Z110:AD110"/>
    <mergeCell ref="A101:B101"/>
    <mergeCell ref="C101:T101"/>
    <mergeCell ref="U101:Y101"/>
    <mergeCell ref="Z101:AD101"/>
    <mergeCell ref="A113:B113"/>
    <mergeCell ref="C113:T113"/>
    <mergeCell ref="U113:Y113"/>
    <mergeCell ref="Z113:AD113"/>
    <mergeCell ref="A111:B111"/>
    <mergeCell ref="C111:T111"/>
    <mergeCell ref="A103:B103"/>
    <mergeCell ref="C103:T103"/>
    <mergeCell ref="U103:Y103"/>
    <mergeCell ref="Z103:AD103"/>
    <mergeCell ref="A102:B102"/>
    <mergeCell ref="C102:T102"/>
    <mergeCell ref="U102:Y102"/>
    <mergeCell ref="Z102:AD102"/>
    <mergeCell ref="A106:B106"/>
    <mergeCell ref="C106:T106"/>
    <mergeCell ref="U106:Y106"/>
    <mergeCell ref="Z106:AD106"/>
    <mergeCell ref="A105:B105"/>
    <mergeCell ref="C105:T105"/>
    <mergeCell ref="U105:Y105"/>
    <mergeCell ref="Z105:AD105"/>
    <mergeCell ref="A95:B95"/>
    <mergeCell ref="C95:T95"/>
    <mergeCell ref="U95:Y95"/>
    <mergeCell ref="Z95:AD95"/>
    <mergeCell ref="A94:B94"/>
    <mergeCell ref="C94:T94"/>
    <mergeCell ref="U94:Y94"/>
    <mergeCell ref="Z94:AD94"/>
    <mergeCell ref="U98:Y98"/>
    <mergeCell ref="Z98:AD98"/>
    <mergeCell ref="A97:B97"/>
    <mergeCell ref="C97:T97"/>
    <mergeCell ref="U97:Y97"/>
    <mergeCell ref="Z97:AD97"/>
    <mergeCell ref="A87:B87"/>
    <mergeCell ref="C87:T87"/>
    <mergeCell ref="U87:Y87"/>
    <mergeCell ref="Z87:AD87"/>
    <mergeCell ref="A99:B99"/>
    <mergeCell ref="C99:T99"/>
    <mergeCell ref="U99:Y99"/>
    <mergeCell ref="Z99:AD99"/>
    <mergeCell ref="A98:B98"/>
    <mergeCell ref="C98:T98"/>
    <mergeCell ref="A90:B90"/>
    <mergeCell ref="C90:T90"/>
    <mergeCell ref="U90:Y90"/>
    <mergeCell ref="Z90:AD90"/>
    <mergeCell ref="A89:B89"/>
    <mergeCell ref="C89:T89"/>
    <mergeCell ref="U89:Y89"/>
    <mergeCell ref="Z89:AD89"/>
    <mergeCell ref="A93:B93"/>
    <mergeCell ref="C93:T93"/>
    <mergeCell ref="U93:Y93"/>
    <mergeCell ref="Z93:AD93"/>
    <mergeCell ref="A91:B91"/>
    <mergeCell ref="C91:T91"/>
    <mergeCell ref="U91:Y91"/>
    <mergeCell ref="Z91:AD91"/>
    <mergeCell ref="A82:B82"/>
    <mergeCell ref="C82:T82"/>
    <mergeCell ref="U82:Y82"/>
    <mergeCell ref="Z82:AD82"/>
    <mergeCell ref="A81:B81"/>
    <mergeCell ref="C81:T81"/>
    <mergeCell ref="U81:Y81"/>
    <mergeCell ref="Z81:AD81"/>
    <mergeCell ref="U85:Y85"/>
    <mergeCell ref="Z85:AD85"/>
    <mergeCell ref="A83:B83"/>
    <mergeCell ref="C83:T83"/>
    <mergeCell ref="U83:Y83"/>
    <mergeCell ref="Z83:AD83"/>
    <mergeCell ref="A74:B74"/>
    <mergeCell ref="C74:T74"/>
    <mergeCell ref="U74:Y74"/>
    <mergeCell ref="Z74:AD74"/>
    <mergeCell ref="A86:B86"/>
    <mergeCell ref="C86:T86"/>
    <mergeCell ref="U86:Y86"/>
    <mergeCell ref="Z86:AD86"/>
    <mergeCell ref="A85:B85"/>
    <mergeCell ref="C85:T85"/>
    <mergeCell ref="A77:B77"/>
    <mergeCell ref="C77:T77"/>
    <mergeCell ref="U77:Y77"/>
    <mergeCell ref="Z77:AD77"/>
    <mergeCell ref="A75:B75"/>
    <mergeCell ref="C75:T75"/>
    <mergeCell ref="U75:Y75"/>
    <mergeCell ref="Z75:AD75"/>
    <mergeCell ref="A79:B79"/>
    <mergeCell ref="C79:T79"/>
    <mergeCell ref="U79:Y79"/>
    <mergeCell ref="Z79:AD79"/>
    <mergeCell ref="A78:B78"/>
    <mergeCell ref="C78:T78"/>
    <mergeCell ref="U78:Y78"/>
    <mergeCell ref="Z78:AD78"/>
    <mergeCell ref="A69:B69"/>
    <mergeCell ref="C69:T69"/>
    <mergeCell ref="U69:Y69"/>
    <mergeCell ref="Z69:AD69"/>
    <mergeCell ref="A67:B67"/>
    <mergeCell ref="C67:T67"/>
    <mergeCell ref="U67:Y67"/>
    <mergeCell ref="Z67:AD67"/>
    <mergeCell ref="U71:Y71"/>
    <mergeCell ref="Z71:AD71"/>
    <mergeCell ref="A70:B70"/>
    <mergeCell ref="C70:T70"/>
    <mergeCell ref="U70:Y70"/>
    <mergeCell ref="Z70:AD70"/>
    <mergeCell ref="A62:B62"/>
    <mergeCell ref="C62:T62"/>
    <mergeCell ref="U62:Y62"/>
    <mergeCell ref="Z62:AD62"/>
    <mergeCell ref="A73:B73"/>
    <mergeCell ref="C73:T73"/>
    <mergeCell ref="U73:Y73"/>
    <mergeCell ref="Z73:AD73"/>
    <mergeCell ref="A71:B71"/>
    <mergeCell ref="C71:T71"/>
    <mergeCell ref="A64:B64"/>
    <mergeCell ref="C64:T64"/>
    <mergeCell ref="U64:Y64"/>
    <mergeCell ref="Z64:AD64"/>
    <mergeCell ref="A63:B63"/>
    <mergeCell ref="C63:T63"/>
    <mergeCell ref="U63:Y63"/>
    <mergeCell ref="Z63:AD63"/>
    <mergeCell ref="A66:B66"/>
    <mergeCell ref="C66:T66"/>
    <mergeCell ref="U66:Y66"/>
    <mergeCell ref="Z66:AD66"/>
    <mergeCell ref="A65:B65"/>
    <mergeCell ref="C65:T65"/>
    <mergeCell ref="U65:Y65"/>
    <mergeCell ref="Z65:AD65"/>
    <mergeCell ref="A57:B57"/>
    <mergeCell ref="C57:T57"/>
    <mergeCell ref="U57:Y57"/>
    <mergeCell ref="Z57:AD57"/>
    <mergeCell ref="A56:B56"/>
    <mergeCell ref="C56:T56"/>
    <mergeCell ref="U56:Y56"/>
    <mergeCell ref="Z56:AD56"/>
    <mergeCell ref="U60:Y60"/>
    <mergeCell ref="Z60:AD60"/>
    <mergeCell ref="A59:B59"/>
    <mergeCell ref="C59:T59"/>
    <mergeCell ref="U59:Y59"/>
    <mergeCell ref="Z59:AD59"/>
    <mergeCell ref="A49:B49"/>
    <mergeCell ref="C49:T49"/>
    <mergeCell ref="U49:Y49"/>
    <mergeCell ref="Z49:AD49"/>
    <mergeCell ref="A61:B61"/>
    <mergeCell ref="C61:T61"/>
    <mergeCell ref="U61:Y61"/>
    <mergeCell ref="Z61:AD61"/>
    <mergeCell ref="A60:B60"/>
    <mergeCell ref="C60:T60"/>
    <mergeCell ref="A52:B52"/>
    <mergeCell ref="C52:T52"/>
    <mergeCell ref="U52:Y52"/>
    <mergeCell ref="Z52:AD52"/>
    <mergeCell ref="A51:B51"/>
    <mergeCell ref="C51:T51"/>
    <mergeCell ref="U51:Y51"/>
    <mergeCell ref="Z51:AD51"/>
    <mergeCell ref="A55:B55"/>
    <mergeCell ref="C55:T55"/>
    <mergeCell ref="U55:Y55"/>
    <mergeCell ref="Z55:AD55"/>
    <mergeCell ref="A53:B53"/>
    <mergeCell ref="C53:T53"/>
    <mergeCell ref="U53:Y53"/>
    <mergeCell ref="Z53:AD53"/>
    <mergeCell ref="A44:B44"/>
    <mergeCell ref="C44:T44"/>
    <mergeCell ref="U44:Y44"/>
    <mergeCell ref="Z44:AD44"/>
    <mergeCell ref="A43:B43"/>
    <mergeCell ref="C43:T43"/>
    <mergeCell ref="U43:Y43"/>
    <mergeCell ref="Z43:AD43"/>
    <mergeCell ref="U47:Y47"/>
    <mergeCell ref="Z47:AD47"/>
    <mergeCell ref="A45:B45"/>
    <mergeCell ref="C45:T45"/>
    <mergeCell ref="U45:Y45"/>
    <mergeCell ref="Z45:AD45"/>
    <mergeCell ref="A38:B38"/>
    <mergeCell ref="C38:T38"/>
    <mergeCell ref="U38:Y38"/>
    <mergeCell ref="Z38:AD38"/>
    <mergeCell ref="A48:B48"/>
    <mergeCell ref="C48:T48"/>
    <mergeCell ref="U48:Y48"/>
    <mergeCell ref="Z48:AD48"/>
    <mergeCell ref="A47:B47"/>
    <mergeCell ref="C47:T47"/>
    <mergeCell ref="A40:B40"/>
    <mergeCell ref="C40:T40"/>
    <mergeCell ref="U40:Y40"/>
    <mergeCell ref="Z40:AD40"/>
    <mergeCell ref="A39:B39"/>
    <mergeCell ref="C39:T39"/>
    <mergeCell ref="U39:Y39"/>
    <mergeCell ref="Z39:AD39"/>
    <mergeCell ref="A42:B42"/>
    <mergeCell ref="C42:T42"/>
    <mergeCell ref="U42:Y42"/>
    <mergeCell ref="Z42:AD42"/>
    <mergeCell ref="A41:B41"/>
    <mergeCell ref="C41:T41"/>
    <mergeCell ref="U41:Y41"/>
    <mergeCell ref="Z41:AD41"/>
    <mergeCell ref="A33:B33"/>
    <mergeCell ref="C33:T33"/>
    <mergeCell ref="U33:Y33"/>
    <mergeCell ref="Z33:AD33"/>
    <mergeCell ref="A32:B32"/>
    <mergeCell ref="C32:T32"/>
    <mergeCell ref="U32:Y32"/>
    <mergeCell ref="Z32:AD32"/>
    <mergeCell ref="U35:Y35"/>
    <mergeCell ref="Z35:AD35"/>
    <mergeCell ref="A34:B34"/>
    <mergeCell ref="C34:T34"/>
    <mergeCell ref="U34:Y34"/>
    <mergeCell ref="Z34:AD34"/>
    <mergeCell ref="A27:B27"/>
    <mergeCell ref="C27:T27"/>
    <mergeCell ref="U27:Y27"/>
    <mergeCell ref="Z27:AD27"/>
    <mergeCell ref="A37:B37"/>
    <mergeCell ref="C37:T37"/>
    <mergeCell ref="U37:Y37"/>
    <mergeCell ref="Z37:AD37"/>
    <mergeCell ref="A35:B35"/>
    <mergeCell ref="C35:T35"/>
    <mergeCell ref="A29:B29"/>
    <mergeCell ref="C29:T29"/>
    <mergeCell ref="U29:Y29"/>
    <mergeCell ref="Z29:AD29"/>
    <mergeCell ref="A28:B28"/>
    <mergeCell ref="C28:T28"/>
    <mergeCell ref="U28:Y28"/>
    <mergeCell ref="Z28:AD28"/>
    <mergeCell ref="A31:B31"/>
    <mergeCell ref="C31:T31"/>
    <mergeCell ref="U31:Y31"/>
    <mergeCell ref="Z31:AD31"/>
    <mergeCell ref="A30:B30"/>
    <mergeCell ref="C30:T30"/>
    <mergeCell ref="U30:Y30"/>
    <mergeCell ref="Z30:AD30"/>
    <mergeCell ref="A22:B22"/>
    <mergeCell ref="C22:T22"/>
    <mergeCell ref="U22:Y22"/>
    <mergeCell ref="Z22:AD22"/>
    <mergeCell ref="A19:B19"/>
    <mergeCell ref="C19:T19"/>
    <mergeCell ref="U19:Y19"/>
    <mergeCell ref="Z19:AD19"/>
    <mergeCell ref="U24:Y24"/>
    <mergeCell ref="Z24:AD24"/>
    <mergeCell ref="A23:B23"/>
    <mergeCell ref="C23:T23"/>
    <mergeCell ref="U23:Y23"/>
    <mergeCell ref="Z23:AD23"/>
    <mergeCell ref="T1:AD1"/>
    <mergeCell ref="B2:I2"/>
    <mergeCell ref="T2:AD2"/>
    <mergeCell ref="R3:AD3"/>
    <mergeCell ref="A25:B25"/>
    <mergeCell ref="C25:T25"/>
    <mergeCell ref="U25:Y25"/>
    <mergeCell ref="Z25:AD25"/>
    <mergeCell ref="A24:B24"/>
    <mergeCell ref="C24:T24"/>
    <mergeCell ref="A8:AD8"/>
    <mergeCell ref="A10:AD10"/>
    <mergeCell ref="A11:AD11"/>
    <mergeCell ref="A12:AD12"/>
    <mergeCell ref="Y4:AD4"/>
    <mergeCell ref="A5:AD5"/>
    <mergeCell ref="A6:AD6"/>
    <mergeCell ref="A7:AD7"/>
    <mergeCell ref="A13:AD14"/>
    <mergeCell ref="A15:AD15"/>
    <mergeCell ref="A16:B18"/>
    <mergeCell ref="C16:T18"/>
    <mergeCell ref="U16:Y18"/>
    <mergeCell ref="Z16:AD18"/>
  </mergeCells>
  <phoneticPr fontId="0" type="noConversion"/>
  <pageMargins left="0.39374999999999999" right="0.19652800000000001" top="0.47986099999999998" bottom="0.42013899999999998" header="0.42986099999999999" footer="0.19652800000000001"/>
  <pageSetup paperSize="9" fitToWidth="0" fitToHeight="3"/>
  <headerFooter>
    <oddFooter>&amp;C&amp;A стр.&amp;P из &amp;N</oddFooter>
  </headerFooter>
</worksheet>
</file>

<file path=xl/worksheets/sheet9.xml><?xml version="1.0" encoding="utf-8"?>
<worksheet xmlns="http://schemas.openxmlformats.org/spreadsheetml/2006/main" xmlns:r="http://schemas.openxmlformats.org/officeDocument/2006/relationships">
  <dimension ref="A1:AR201"/>
  <sheetViews>
    <sheetView topLeftCell="A22" workbookViewId="0">
      <selection activeCell="L27" sqref="L27:O27"/>
    </sheetView>
  </sheetViews>
  <sheetFormatPr defaultRowHeight="15.75" outlineLevelCol="1"/>
  <cols>
    <col min="1" max="1" width="6" customWidth="1"/>
    <col min="2" max="2" width="12.5703125" customWidth="1"/>
    <col min="3" max="3" width="7.5703125" customWidth="1"/>
    <col min="4" max="4" width="7.42578125" customWidth="1"/>
    <col min="5" max="5" width="5.42578125" customWidth="1"/>
    <col min="6" max="6" width="5.28515625" customWidth="1"/>
    <col min="7" max="7" width="2" customWidth="1"/>
    <col min="8" max="8" width="3.85546875" customWidth="1"/>
    <col min="9" max="9" width="4.85546875" customWidth="1"/>
    <col min="10" max="10" width="2.85546875" customWidth="1"/>
    <col min="11" max="11" width="2" customWidth="1"/>
    <col min="12" max="12" width="2.7109375" customWidth="1"/>
    <col min="13" max="13" width="2.42578125" customWidth="1"/>
    <col min="14" max="14" width="2.85546875" customWidth="1"/>
    <col min="15" max="15" width="2.28515625" customWidth="1"/>
    <col min="16" max="16" width="3.28515625" customWidth="1"/>
    <col min="17" max="17" width="4.140625" customWidth="1"/>
    <col min="18" max="18" width="3.28515625" customWidth="1"/>
    <col min="19" max="19" width="3.7109375" customWidth="1"/>
    <col min="20" max="20" width="2.5703125" customWidth="1"/>
    <col min="21" max="21" width="4.42578125" customWidth="1"/>
    <col min="22" max="22" width="3.28515625" customWidth="1"/>
    <col min="23" max="23" width="4.140625" customWidth="1"/>
    <col min="24" max="24" width="3.28515625" customWidth="1"/>
    <col min="25" max="25" width="4.7109375" customWidth="1"/>
    <col min="26" max="26" width="2.5703125" customWidth="1"/>
    <col min="27" max="27" width="4.5703125" customWidth="1"/>
    <col min="28" max="30" width="3.28515625" customWidth="1"/>
    <col min="31" max="31" width="4.140625" customWidth="1"/>
    <col min="32" max="32" width="3.28515625" customWidth="1"/>
    <col min="33" max="33" width="4.140625" customWidth="1"/>
    <col min="34" max="34" width="3.28515625" customWidth="1"/>
    <col min="35" max="35" width="3.42578125" customWidth="1"/>
    <col min="36" max="36" width="9.28515625" customWidth="1" outlineLevel="1"/>
    <col min="37" max="37" width="8.140625" customWidth="1" outlineLevel="1"/>
    <col min="38" max="39" width="3.28515625" customWidth="1"/>
    <col min="40" max="40" width="9.140625" style="6"/>
  </cols>
  <sheetData>
    <row r="1" spans="1:40" s="6" customFormat="1" ht="21" customHeight="1">
      <c r="A1" s="66"/>
      <c r="B1" s="9" t="str">
        <f ca="1">'Исходник '!B3</f>
        <v>ООО ИК «ТМ-Электро»</v>
      </c>
      <c r="C1" s="9"/>
      <c r="D1" s="9"/>
      <c r="E1"/>
      <c r="F1"/>
      <c r="G1"/>
      <c r="H1"/>
      <c r="I1"/>
      <c r="J1"/>
      <c r="K1"/>
      <c r="L1"/>
      <c r="M1"/>
      <c r="N1"/>
      <c r="O1"/>
      <c r="P1"/>
      <c r="Q1" s="9" t="s">
        <v>966</v>
      </c>
      <c r="R1" s="9"/>
      <c r="S1" s="9"/>
      <c r="T1"/>
      <c r="U1" s="664">
        <f ca="1">'Исходник '!B19</f>
        <v>0</v>
      </c>
      <c r="V1" s="665"/>
      <c r="W1" s="665"/>
      <c r="X1" s="665"/>
      <c r="Y1" s="665"/>
      <c r="Z1" s="665"/>
      <c r="AA1" s="665"/>
      <c r="AB1" s="665"/>
      <c r="AC1" s="665"/>
      <c r="AD1" s="665"/>
      <c r="AE1" s="665"/>
      <c r="AF1" s="665"/>
      <c r="AG1" s="665"/>
      <c r="AH1" s="665"/>
      <c r="AI1" s="665"/>
      <c r="AJ1"/>
      <c r="AK1"/>
      <c r="AL1"/>
      <c r="AM1"/>
    </row>
    <row r="2" spans="1:40" s="56" customFormat="1" ht="17.25" customHeight="1">
      <c r="A2" s="62"/>
      <c r="B2" s="666" t="s">
        <v>169</v>
      </c>
      <c r="C2" s="613"/>
      <c r="D2" s="613"/>
      <c r="E2" s="33"/>
      <c r="F2" s="33"/>
      <c r="G2" s="52"/>
      <c r="H2" s="52"/>
      <c r="I2" s="52"/>
      <c r="J2" s="52"/>
      <c r="K2" s="52"/>
      <c r="L2" s="52"/>
      <c r="M2" s="52"/>
      <c r="N2" s="52"/>
      <c r="O2" s="52"/>
      <c r="P2" s="52"/>
      <c r="Q2" s="60" t="s">
        <v>968</v>
      </c>
      <c r="R2" s="10"/>
      <c r="S2" s="10"/>
      <c r="T2"/>
      <c r="U2" s="614" t="str">
        <f ca="1">'Исходник '!B20</f>
        <v xml:space="preserve">Жилой комплекс с дошкольными образовательными учреждениями, школой, надземными паркингами, инженерными сетями и объектами инженерной инфраструктуры. 1 этап. </v>
      </c>
      <c r="V2" s="562"/>
      <c r="W2" s="562"/>
      <c r="X2" s="562"/>
      <c r="Y2" s="562"/>
      <c r="Z2" s="562"/>
      <c r="AA2" s="562"/>
      <c r="AB2" s="562"/>
      <c r="AC2" s="562"/>
      <c r="AD2" s="562"/>
      <c r="AE2" s="562"/>
      <c r="AF2" s="562"/>
      <c r="AG2" s="562"/>
      <c r="AH2" s="562"/>
      <c r="AI2" s="562"/>
      <c r="AJ2" s="52"/>
      <c r="AK2" s="52"/>
      <c r="AL2" s="52"/>
      <c r="AM2" s="52"/>
    </row>
    <row r="3" spans="1:40" s="6" customFormat="1" ht="19.5" customHeight="1">
      <c r="A3" s="66"/>
      <c r="B3" s="6" t="str">
        <f ca="1">CONCATENATE('Исходник '!A5," ",'Исходник '!B5)</f>
        <v>Свидетельство о регистрации № 7915</v>
      </c>
      <c r="E3" s="66"/>
      <c r="F3" s="3"/>
      <c r="G3"/>
      <c r="H3"/>
      <c r="I3"/>
      <c r="J3"/>
      <c r="K3"/>
      <c r="L3"/>
      <c r="M3"/>
      <c r="N3"/>
      <c r="O3"/>
      <c r="P3"/>
      <c r="Q3" s="60" t="s">
        <v>971</v>
      </c>
      <c r="R3" s="10"/>
      <c r="S3"/>
      <c r="T3" s="182"/>
      <c r="U3" s="561">
        <f ca="1">'Исходник '!B21</f>
        <v>0</v>
      </c>
      <c r="V3" s="561"/>
      <c r="W3" s="561"/>
      <c r="X3" s="561"/>
      <c r="Y3" s="561"/>
      <c r="Z3" s="561"/>
      <c r="AA3" s="561"/>
      <c r="AB3" s="561"/>
      <c r="AC3" s="561"/>
      <c r="AD3" s="561"/>
      <c r="AE3" s="561"/>
      <c r="AF3" s="561"/>
      <c r="AG3" s="561"/>
      <c r="AH3" s="561"/>
      <c r="AI3" s="561"/>
      <c r="AJ3"/>
      <c r="AK3"/>
      <c r="AL3"/>
      <c r="AM3"/>
    </row>
    <row r="4" spans="1:40" s="6" customFormat="1" ht="18" customHeight="1">
      <c r="A4" s="66"/>
      <c r="B4" s="6" t="str">
        <f ca="1">CONCATENATE('Исходник '!A7," ",'Исходник '!B7)</f>
        <v xml:space="preserve">Действительно до «25» ноября 2022 г. </v>
      </c>
      <c r="E4" s="5"/>
      <c r="F4" s="5"/>
      <c r="G4"/>
      <c r="H4"/>
      <c r="I4"/>
      <c r="J4"/>
      <c r="K4"/>
      <c r="L4"/>
      <c r="M4"/>
      <c r="N4"/>
      <c r="O4"/>
      <c r="P4"/>
      <c r="Q4" s="9" t="s">
        <v>1107</v>
      </c>
      <c r="R4"/>
      <c r="S4" s="10"/>
      <c r="T4"/>
      <c r="U4" s="5"/>
      <c r="V4" s="5"/>
      <c r="W4" s="5"/>
      <c r="X4" s="5"/>
      <c r="Y4"/>
      <c r="Z4" s="667" t="str">
        <f ca="1">'Исходник '!B34</f>
        <v>30 июня 2020г.</v>
      </c>
      <c r="AA4" s="447"/>
      <c r="AB4" s="447"/>
      <c r="AC4" s="447"/>
      <c r="AD4" s="447"/>
      <c r="AE4" s="447"/>
      <c r="AF4" s="447"/>
      <c r="AG4" s="447"/>
      <c r="AH4" s="447"/>
      <c r="AI4" s="447"/>
      <c r="AJ4"/>
      <c r="AK4"/>
      <c r="AL4"/>
      <c r="AM4"/>
    </row>
    <row r="5" spans="1:40" s="6" customFormat="1" ht="18" customHeight="1">
      <c r="A5" s="668" t="str">
        <f ca="1">CONCATENATE('Исходник '!A16," ",'Исходник '!D14)</f>
        <v>Протокол  №503-3</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c r="AK5"/>
      <c r="AL5"/>
      <c r="AM5"/>
    </row>
    <row r="6" spans="1:40" s="6" customFormat="1" ht="18" customHeight="1">
      <c r="A6" s="511" t="s">
        <v>170</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c r="AK6"/>
      <c r="AL6"/>
      <c r="AM6"/>
    </row>
    <row r="7" spans="1:40" s="6" customFormat="1" ht="18" customHeight="1">
      <c r="A7" s="668" t="s">
        <v>995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c r="AK7"/>
      <c r="AL7"/>
      <c r="AM7"/>
    </row>
    <row r="8" spans="1:40" ht="18" customHeight="1">
      <c r="A8" s="7"/>
      <c r="B8" s="660" t="str">
        <f ca="1">'Исходник '!A36</f>
        <v>Температура воздуха:</v>
      </c>
      <c r="C8" s="660"/>
      <c r="D8" s="68">
        <f ca="1">'Исходник '!B36</f>
        <v>23</v>
      </c>
      <c r="E8" s="7" t="s">
        <v>171</v>
      </c>
      <c r="F8" s="660" t="str">
        <f ca="1">'Исходник '!A37</f>
        <v>Влажность воздуха:</v>
      </c>
      <c r="G8" s="447"/>
      <c r="H8" s="447"/>
      <c r="I8" s="447"/>
      <c r="J8" s="447"/>
      <c r="K8" s="661">
        <f ca="1">'Исходник '!B37</f>
        <v>58</v>
      </c>
      <c r="L8" s="662"/>
      <c r="M8" s="662"/>
      <c r="N8" s="12" t="s">
        <v>172</v>
      </c>
      <c r="O8" s="12"/>
      <c r="P8" s="660" t="str">
        <f ca="1">'Исходник '!A38</f>
        <v>Атмосферное давление:</v>
      </c>
      <c r="Q8" s="663"/>
      <c r="R8" s="663"/>
      <c r="S8" s="663"/>
      <c r="T8" s="663"/>
      <c r="U8" s="663"/>
      <c r="V8" s="661">
        <f ca="1">'Исходник '!B38</f>
        <v>741</v>
      </c>
      <c r="W8" s="661"/>
      <c r="X8" s="7" t="s">
        <v>1002</v>
      </c>
      <c r="Y8" s="7"/>
      <c r="Z8" s="7"/>
      <c r="AM8" s="6"/>
      <c r="AN8"/>
    </row>
    <row r="9" spans="1:40" s="6" customFormat="1" ht="18" customHeight="1">
      <c r="A9" s="668" t="s">
        <v>173</v>
      </c>
      <c r="B9" s="668"/>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c r="AK9"/>
      <c r="AL9"/>
      <c r="AM9"/>
    </row>
    <row r="10" spans="1:40" s="6" customFormat="1" ht="18" customHeight="1">
      <c r="A10" s="516" t="str">
        <f ca="1">'Исходник '!B23</f>
        <v>приёмо-сдаточные</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c r="AK10"/>
      <c r="AL10"/>
      <c r="AM10"/>
    </row>
    <row r="11" spans="1:40" s="219" customFormat="1" ht="18" customHeight="1">
      <c r="A11" s="615" t="s">
        <v>1305</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260"/>
      <c r="AK11" s="260"/>
      <c r="AL11" s="260"/>
      <c r="AM11" s="260"/>
    </row>
    <row r="12" spans="1:40" s="6" customFormat="1" ht="18" customHeight="1">
      <c r="A12" s="668" t="s">
        <v>174</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c r="AK12"/>
      <c r="AL12"/>
      <c r="AM12"/>
    </row>
    <row r="13" spans="1:40" s="6" customFormat="1" ht="18" customHeight="1">
      <c r="A13" s="505" t="s">
        <v>175</v>
      </c>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c r="AK13"/>
      <c r="AL13"/>
      <c r="AM13"/>
    </row>
    <row r="14" spans="1:40" ht="18" customHeight="1">
      <c r="A14" s="510" t="s">
        <v>1307</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84"/>
    </row>
    <row r="15" spans="1:40" ht="27.95" customHeight="1">
      <c r="A15" s="556" t="s">
        <v>1017</v>
      </c>
      <c r="B15" s="669" t="s">
        <v>176</v>
      </c>
      <c r="C15" s="670"/>
      <c r="D15" s="671"/>
      <c r="E15" s="556" t="s">
        <v>177</v>
      </c>
      <c r="F15" s="556"/>
      <c r="G15" s="556"/>
      <c r="H15" s="556"/>
      <c r="I15" s="556"/>
      <c r="J15" s="556" t="s">
        <v>178</v>
      </c>
      <c r="K15" s="556"/>
      <c r="L15" s="556"/>
      <c r="M15" s="556" t="s">
        <v>179</v>
      </c>
      <c r="N15" s="556"/>
      <c r="O15" s="556"/>
      <c r="P15" s="556" t="s">
        <v>180</v>
      </c>
      <c r="Q15" s="556"/>
      <c r="R15" s="556"/>
      <c r="S15" s="556"/>
      <c r="T15" s="556"/>
      <c r="U15" s="556"/>
      <c r="V15" s="556"/>
      <c r="W15" s="556"/>
      <c r="X15" s="556"/>
      <c r="Y15" s="556"/>
      <c r="Z15" s="556"/>
      <c r="AA15" s="556"/>
      <c r="AB15" s="556"/>
      <c r="AC15" s="556"/>
      <c r="AD15" s="556"/>
      <c r="AE15" s="556"/>
      <c r="AF15" s="556"/>
      <c r="AG15" s="556"/>
      <c r="AH15" s="556"/>
      <c r="AI15" s="556"/>
      <c r="AJ15" s="676" t="s">
        <v>181</v>
      </c>
      <c r="AK15" s="676" t="s">
        <v>182</v>
      </c>
    </row>
    <row r="16" spans="1:40" ht="15.75" customHeight="1">
      <c r="A16" s="556"/>
      <c r="B16" s="672"/>
      <c r="C16" s="673"/>
      <c r="D16" s="674"/>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676"/>
      <c r="AK16" s="676"/>
    </row>
    <row r="17" spans="1:44" ht="15.75" customHeight="1">
      <c r="A17" s="556"/>
      <c r="B17" s="672"/>
      <c r="C17" s="673"/>
      <c r="D17" s="674"/>
      <c r="E17" s="556"/>
      <c r="F17" s="556"/>
      <c r="G17" s="556"/>
      <c r="H17" s="556"/>
      <c r="I17" s="556"/>
      <c r="J17" s="556"/>
      <c r="K17" s="556"/>
      <c r="L17" s="556"/>
      <c r="M17" s="556"/>
      <c r="N17" s="556"/>
      <c r="O17" s="556"/>
      <c r="P17" s="556" t="s">
        <v>183</v>
      </c>
      <c r="Q17" s="556"/>
      <c r="R17" s="556" t="s">
        <v>184</v>
      </c>
      <c r="S17" s="556"/>
      <c r="T17" s="556" t="s">
        <v>185</v>
      </c>
      <c r="U17" s="556"/>
      <c r="V17" s="556" t="s">
        <v>186</v>
      </c>
      <c r="W17" s="556"/>
      <c r="X17" s="556" t="s">
        <v>187</v>
      </c>
      <c r="Y17" s="556"/>
      <c r="Z17" s="556" t="s">
        <v>188</v>
      </c>
      <c r="AA17" s="556"/>
      <c r="AB17" s="556" t="s">
        <v>189</v>
      </c>
      <c r="AC17" s="556"/>
      <c r="AD17" s="556" t="s">
        <v>190</v>
      </c>
      <c r="AE17" s="556"/>
      <c r="AF17" s="556" t="s">
        <v>191</v>
      </c>
      <c r="AG17" s="556"/>
      <c r="AH17" s="556" t="s">
        <v>192</v>
      </c>
      <c r="AI17" s="556"/>
      <c r="AJ17" s="676"/>
      <c r="AK17" s="676"/>
    </row>
    <row r="18" spans="1:44" ht="15.75" customHeight="1">
      <c r="A18" s="556"/>
      <c r="B18" s="672"/>
      <c r="C18" s="673"/>
      <c r="D18" s="674"/>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676"/>
      <c r="AK18" s="676"/>
    </row>
    <row r="19" spans="1:44" ht="15.75" customHeight="1">
      <c r="A19" s="556"/>
      <c r="B19" s="672"/>
      <c r="C19" s="673"/>
      <c r="D19" s="674"/>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676"/>
      <c r="AK19" s="676"/>
    </row>
    <row r="20" spans="1:44" ht="54.75" customHeight="1">
      <c r="A20" s="556"/>
      <c r="B20" s="570"/>
      <c r="C20" s="571"/>
      <c r="D20" s="572"/>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676"/>
      <c r="AK20" s="677"/>
      <c r="AR20" s="7"/>
    </row>
    <row r="21" spans="1:44" s="82" customFormat="1" ht="20.100000000000001" customHeight="1">
      <c r="A21" s="150">
        <v>1</v>
      </c>
      <c r="B21" s="77">
        <v>2</v>
      </c>
      <c r="C21" s="78"/>
      <c r="D21" s="78"/>
      <c r="E21" s="78">
        <v>3</v>
      </c>
      <c r="F21" s="79"/>
      <c r="G21" s="79"/>
      <c r="H21" s="79"/>
      <c r="I21" s="80"/>
      <c r="J21" s="675">
        <v>4</v>
      </c>
      <c r="K21" s="675"/>
      <c r="L21" s="675"/>
      <c r="M21" s="675">
        <v>5</v>
      </c>
      <c r="N21" s="675"/>
      <c r="O21" s="675"/>
      <c r="P21" s="675">
        <v>6</v>
      </c>
      <c r="Q21" s="675"/>
      <c r="R21" s="675">
        <v>7</v>
      </c>
      <c r="S21" s="675"/>
      <c r="T21" s="675">
        <v>8</v>
      </c>
      <c r="U21" s="675"/>
      <c r="V21" s="675">
        <v>9</v>
      </c>
      <c r="W21" s="675"/>
      <c r="X21" s="675">
        <v>10</v>
      </c>
      <c r="Y21" s="675"/>
      <c r="Z21" s="675">
        <v>11</v>
      </c>
      <c r="AA21" s="675"/>
      <c r="AB21" s="675">
        <v>12</v>
      </c>
      <c r="AC21" s="675"/>
      <c r="AD21" s="675">
        <v>13</v>
      </c>
      <c r="AE21" s="675"/>
      <c r="AF21" s="675">
        <v>14</v>
      </c>
      <c r="AG21" s="675"/>
      <c r="AH21" s="675">
        <v>15</v>
      </c>
      <c r="AI21" s="675"/>
      <c r="AJ21" s="83"/>
      <c r="AK21" s="81"/>
      <c r="AN21" s="221"/>
      <c r="AP21"/>
      <c r="AQ21"/>
    </row>
    <row r="22" spans="1:44" s="132" customFormat="1" ht="20.100000000000001" customHeight="1">
      <c r="A22" s="69" t="str">
        <f ca="1">'Протокол №503-2'!A20</f>
        <v>Корпус №4</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1"/>
      <c r="AJ22" s="133"/>
      <c r="AK22" s="83"/>
      <c r="AN22" s="32"/>
      <c r="AP22"/>
      <c r="AQ22"/>
    </row>
    <row r="23" spans="1:44" s="143" customFormat="1" ht="20.100000000000001" customHeight="1">
      <c r="A23" s="151">
        <v>1</v>
      </c>
      <c r="B23" s="241" t="s">
        <v>193</v>
      </c>
      <c r="C23" s="369" t="s">
        <v>194</v>
      </c>
      <c r="D23" s="242" t="str">
        <f>IF(AJ23="АВС","~380В","~220В")</f>
        <v>~380В</v>
      </c>
      <c r="E23" s="553" t="s">
        <v>195</v>
      </c>
      <c r="F23" s="554"/>
      <c r="G23" s="229" t="str">
        <f>IF(OR(E23="ПВС",E23="ПУНП",E23="ПУГНП",E23="ШВВП"),"*"," ")</f>
        <v xml:space="preserve"> </v>
      </c>
      <c r="H23" s="228" t="s">
        <v>196</v>
      </c>
      <c r="I23" s="242">
        <v>10</v>
      </c>
      <c r="J23" s="556">
        <f>IF(I23&gt;16,2500,1000)</f>
        <v>1000</v>
      </c>
      <c r="K23" s="554"/>
      <c r="L23" s="555"/>
      <c r="M23" s="556">
        <v>0.5</v>
      </c>
      <c r="N23" s="556"/>
      <c r="O23" s="556"/>
      <c r="P23" s="678">
        <f>IF(AJ23="АВС",TRUNC((AK23+AK23*15/100)/10,0)*10,"-")</f>
        <v>1720</v>
      </c>
      <c r="Q23" s="678"/>
      <c r="R23" s="679">
        <f>IF(AJ23="АВС",TRUNC((AK23-AK23*10/100)/10,0)*10,"-")</f>
        <v>1350</v>
      </c>
      <c r="S23" s="680"/>
      <c r="T23" s="678">
        <f>IF(AJ23="АВС",TRUNC((AK23+AK23*8/100)/10,0)*10,"-")</f>
        <v>1620</v>
      </c>
      <c r="U23" s="678"/>
      <c r="V23" s="678">
        <f>IF(OR(AJ23="АВС",AJ23="А"),TRUNC((AK23-AK23*6/100)/10,0)*10,"-")</f>
        <v>1410</v>
      </c>
      <c r="W23" s="678"/>
      <c r="X23" s="678">
        <f>IF(OR(AJ23="АВС",AJ23="В"),TRUNC((AK23-AK23*9/100)/10,0)*10,"-")</f>
        <v>1360</v>
      </c>
      <c r="Y23" s="678"/>
      <c r="Z23" s="678">
        <f>IF(OR(AJ23="АВС",AJ23="С"),TRUNC((AK23+AK23*4/100)/10,0)*10,"-")</f>
        <v>1560</v>
      </c>
      <c r="AA23" s="678"/>
      <c r="AB23" s="678">
        <f>IF(OR(AJ23="АВС",AJ23="А"),TRUNC((AK23+AK23*7/100)/10,0)*10,"-")</f>
        <v>1600</v>
      </c>
      <c r="AC23" s="678"/>
      <c r="AD23" s="678">
        <f>IF(OR(AJ23="АВС",AJ23="В"),TRUNC((AK23-AK23*3/100)/10,0)*10,"-")</f>
        <v>1450</v>
      </c>
      <c r="AE23" s="678"/>
      <c r="AF23" s="678">
        <f>IF(OR(AJ23="АВС",AJ23="С"),TRUNC((AK23+AK23*5/100)/10,0)*10,"-")</f>
        <v>1570</v>
      </c>
      <c r="AG23" s="678"/>
      <c r="AH23" s="556">
        <f>TRUNC(AK23/10,0)*10</f>
        <v>1500</v>
      </c>
      <c r="AI23" s="556"/>
      <c r="AJ23" s="144" t="s">
        <v>919</v>
      </c>
      <c r="AK23" s="145">
        <v>1500</v>
      </c>
    </row>
    <row r="24" spans="1:44" ht="21.75" customHeight="1">
      <c r="A24" s="651" t="s">
        <v>158</v>
      </c>
      <c r="B24" s="651"/>
      <c r="C24" s="651"/>
      <c r="D24" s="651"/>
      <c r="E24" s="651"/>
      <c r="F24" s="651"/>
      <c r="G24" s="651"/>
      <c r="H24" s="651"/>
      <c r="I24" s="651"/>
      <c r="J24" s="651"/>
      <c r="K24" s="651"/>
      <c r="L24" s="651"/>
      <c r="M24" s="651"/>
      <c r="N24" s="651"/>
      <c r="O24" s="651"/>
      <c r="P24" s="651"/>
      <c r="Q24" s="651"/>
      <c r="R24" s="651"/>
      <c r="S24" s="651"/>
      <c r="T24" s="651"/>
      <c r="U24" s="651"/>
      <c r="V24" s="651"/>
      <c r="AJ24" s="132"/>
      <c r="AK24" s="141"/>
      <c r="AN24"/>
    </row>
    <row r="25" spans="1:44" ht="27" customHeight="1">
      <c r="A25" s="464" t="s">
        <v>1017</v>
      </c>
      <c r="B25" s="457" t="s">
        <v>1018</v>
      </c>
      <c r="C25" s="458"/>
      <c r="D25" s="457" t="s">
        <v>197</v>
      </c>
      <c r="E25" s="681"/>
      <c r="F25" s="681"/>
      <c r="G25" s="458"/>
      <c r="H25" s="461" t="s">
        <v>1021</v>
      </c>
      <c r="I25" s="463"/>
      <c r="J25" s="463"/>
      <c r="K25" s="463"/>
      <c r="L25" s="463"/>
      <c r="M25" s="463"/>
      <c r="N25" s="463"/>
      <c r="O25" s="462"/>
      <c r="P25" s="461" t="s">
        <v>1022</v>
      </c>
      <c r="Q25" s="463"/>
      <c r="R25" s="463"/>
      <c r="S25" s="463"/>
      <c r="T25" s="463"/>
      <c r="U25" s="463"/>
      <c r="V25" s="463"/>
      <c r="W25" s="462"/>
      <c r="X25" s="457" t="s">
        <v>1023</v>
      </c>
      <c r="Y25" s="681"/>
      <c r="Z25" s="681"/>
      <c r="AA25" s="681"/>
      <c r="AB25" s="458"/>
      <c r="AC25" s="683" t="s">
        <v>198</v>
      </c>
      <c r="AD25" s="683"/>
      <c r="AE25" s="683"/>
      <c r="AF25" s="683"/>
      <c r="AG25" s="683"/>
      <c r="AH25" s="683"/>
      <c r="AI25" s="683"/>
      <c r="AJ25" s="134"/>
      <c r="AN25"/>
    </row>
    <row r="26" spans="1:44" ht="30" customHeight="1">
      <c r="A26" s="465"/>
      <c r="B26" s="459"/>
      <c r="C26" s="460"/>
      <c r="D26" s="459"/>
      <c r="E26" s="682"/>
      <c r="F26" s="682"/>
      <c r="G26" s="460"/>
      <c r="H26" s="461" t="s">
        <v>1025</v>
      </c>
      <c r="I26" s="463"/>
      <c r="J26" s="463"/>
      <c r="K26" s="462"/>
      <c r="L26" s="461" t="s">
        <v>1026</v>
      </c>
      <c r="M26" s="463"/>
      <c r="N26" s="463"/>
      <c r="O26" s="462"/>
      <c r="P26" s="461" t="s">
        <v>1027</v>
      </c>
      <c r="Q26" s="463"/>
      <c r="R26" s="463"/>
      <c r="S26" s="462"/>
      <c r="T26" s="461" t="s">
        <v>1028</v>
      </c>
      <c r="U26" s="463"/>
      <c r="V26" s="463"/>
      <c r="W26" s="462"/>
      <c r="X26" s="459"/>
      <c r="Y26" s="682"/>
      <c r="Z26" s="682"/>
      <c r="AA26" s="682"/>
      <c r="AB26" s="460"/>
      <c r="AC26" s="683"/>
      <c r="AD26" s="683"/>
      <c r="AE26" s="683"/>
      <c r="AF26" s="683"/>
      <c r="AG26" s="683"/>
      <c r="AH26" s="683"/>
      <c r="AI26" s="683"/>
      <c r="AJ26" s="134"/>
      <c r="AN26"/>
    </row>
    <row r="27" spans="1:44" ht="39.950000000000003" customHeight="1">
      <c r="A27" s="53">
        <v>1</v>
      </c>
      <c r="B27" s="461" t="str">
        <f ca="1">'Исходник '!B56</f>
        <v>MPI-520</v>
      </c>
      <c r="C27" s="462"/>
      <c r="D27" s="461">
        <f ca="1">'Исходник '!C56</f>
        <v>723895</v>
      </c>
      <c r="E27" s="463"/>
      <c r="F27" s="463"/>
      <c r="G27" s="462"/>
      <c r="H27" s="461" t="str">
        <f ca="1">'Исходник '!F57</f>
        <v>0…3 ГОм (1 кОм)</v>
      </c>
      <c r="I27" s="463"/>
      <c r="J27" s="463"/>
      <c r="K27" s="462"/>
      <c r="L27" s="461" t="str">
        <f ca="1">'Исходник '!H57</f>
        <v>± (3% Riso+8 е.м.р.)</v>
      </c>
      <c r="M27" s="463"/>
      <c r="N27" s="463"/>
      <c r="O27" s="462"/>
      <c r="P27" s="492">
        <f ca="1">'Исходник '!J56</f>
        <v>43885</v>
      </c>
      <c r="Q27" s="684"/>
      <c r="R27" s="684"/>
      <c r="S27" s="493"/>
      <c r="T27" s="492">
        <f ca="1">'Исходник '!L56</f>
        <v>44251</v>
      </c>
      <c r="U27" s="684"/>
      <c r="V27" s="684"/>
      <c r="W27" s="493"/>
      <c r="X27" s="461" t="str">
        <f ca="1">'Исходник '!N56</f>
        <v>№80</v>
      </c>
      <c r="Y27" s="463"/>
      <c r="Z27" s="463"/>
      <c r="AA27" s="463"/>
      <c r="AB27" s="462"/>
      <c r="AC27" s="683" t="str">
        <f ca="1">'Исходник '!P56</f>
        <v>ООО НПК "АВИАПРИБОР"</v>
      </c>
      <c r="AD27" s="683"/>
      <c r="AE27" s="683"/>
      <c r="AF27" s="683"/>
      <c r="AG27" s="683"/>
      <c r="AH27" s="683"/>
      <c r="AI27" s="683"/>
      <c r="AJ27" s="134"/>
      <c r="AN27"/>
    </row>
    <row r="28" spans="1:44" ht="39.950000000000003" customHeight="1">
      <c r="A28" s="53">
        <v>2</v>
      </c>
      <c r="B28" s="461" t="str">
        <f ca="1">'Исходник '!B61</f>
        <v>ИВТМ-7</v>
      </c>
      <c r="C28" s="462"/>
      <c r="D28" s="461">
        <f ca="1">'Исходник '!C61</f>
        <v>20084</v>
      </c>
      <c r="E28" s="463"/>
      <c r="F28" s="463"/>
      <c r="G28" s="462"/>
      <c r="H28" s="461" t="str">
        <f ca="1">'Исходник '!F61</f>
        <v>0-99 %
-20 +60 0С</v>
      </c>
      <c r="I28" s="463"/>
      <c r="J28" s="463"/>
      <c r="K28" s="462"/>
      <c r="L28" s="461" t="str">
        <f ca="1">'Исходник '!H61</f>
        <v>± 2%
± 0,2 0С</v>
      </c>
      <c r="M28" s="463"/>
      <c r="N28" s="463"/>
      <c r="O28" s="462"/>
      <c r="P28" s="492">
        <f ca="1">'Исходник '!J61</f>
        <v>43885</v>
      </c>
      <c r="Q28" s="684"/>
      <c r="R28" s="684"/>
      <c r="S28" s="493"/>
      <c r="T28" s="492">
        <f ca="1">'Исходник '!L61</f>
        <v>44251</v>
      </c>
      <c r="U28" s="684"/>
      <c r="V28" s="684"/>
      <c r="W28" s="493"/>
      <c r="X28" s="461" t="str">
        <f ca="1">'Исходник '!N61</f>
        <v>№78</v>
      </c>
      <c r="Y28" s="463"/>
      <c r="Z28" s="463"/>
      <c r="AA28" s="463"/>
      <c r="AB28" s="462"/>
      <c r="AC28" s="683" t="str">
        <f ca="1">'Исходник '!P61</f>
        <v>ООО НПК "АВИАПРИБОР"</v>
      </c>
      <c r="AD28" s="683"/>
      <c r="AE28" s="683"/>
      <c r="AF28" s="683"/>
      <c r="AG28" s="683"/>
      <c r="AH28" s="683"/>
      <c r="AI28" s="683"/>
      <c r="AJ28" s="134"/>
      <c r="AN28"/>
    </row>
    <row r="29" spans="1:44" ht="39.950000000000003" customHeight="1">
      <c r="A29" s="53">
        <v>3</v>
      </c>
      <c r="B29" s="461" t="str">
        <f ca="1">'Исходник '!B62</f>
        <v>Барометр М 67</v>
      </c>
      <c r="C29" s="462"/>
      <c r="D29" s="461">
        <f ca="1">'Исходник '!C62</f>
        <v>74</v>
      </c>
      <c r="E29" s="463"/>
      <c r="F29" s="463"/>
      <c r="G29" s="462"/>
      <c r="H29" s="461" t="str">
        <f ca="1">'Исходник '!F62</f>
        <v>610-790
 мм.рт.ст</v>
      </c>
      <c r="I29" s="463"/>
      <c r="J29" s="463"/>
      <c r="K29" s="462"/>
      <c r="L29" s="461" t="str">
        <f ca="1">'Исходник '!H62</f>
        <v>± 0,8 мм.рт.ст.</v>
      </c>
      <c r="M29" s="463"/>
      <c r="N29" s="463"/>
      <c r="O29" s="462"/>
      <c r="P29" s="492">
        <f ca="1">'Исходник '!J62</f>
        <v>43885</v>
      </c>
      <c r="Q29" s="684"/>
      <c r="R29" s="684"/>
      <c r="S29" s="493"/>
      <c r="T29" s="492">
        <f ca="1">'Исходник '!L62</f>
        <v>44251</v>
      </c>
      <c r="U29" s="684"/>
      <c r="V29" s="684"/>
      <c r="W29" s="493"/>
      <c r="X29" s="461" t="str">
        <f ca="1">'Исходник '!N62</f>
        <v>№77</v>
      </c>
      <c r="Y29" s="463"/>
      <c r="Z29" s="463"/>
      <c r="AA29" s="463"/>
      <c r="AB29" s="462"/>
      <c r="AC29" s="683" t="str">
        <f ca="1">'Исходник '!P62</f>
        <v>ООО НПК "АВИАПРИБОР"</v>
      </c>
      <c r="AD29" s="683"/>
      <c r="AE29" s="683"/>
      <c r="AF29" s="683"/>
      <c r="AG29" s="683"/>
      <c r="AH29" s="683"/>
      <c r="AI29" s="683"/>
      <c r="AJ29" s="134"/>
      <c r="AN29"/>
    </row>
    <row r="30" spans="1:44" ht="39.950000000000003" customHeight="1">
      <c r="A30" s="53">
        <v>4</v>
      </c>
      <c r="B30" s="461" t="str">
        <f ca="1">'Исходник '!B64</f>
        <v>MIC-2500</v>
      </c>
      <c r="C30" s="462"/>
      <c r="D30" s="461">
        <f ca="1">'Исходник '!C64</f>
        <v>248181</v>
      </c>
      <c r="E30" s="463"/>
      <c r="F30" s="463"/>
      <c r="G30" s="462"/>
      <c r="H30" s="461" t="str">
        <f ca="1">'Исходник '!F64</f>
        <v>50,00 кОм…110,0 Гом
(0,01 кОм…0,1 Гом)</v>
      </c>
      <c r="I30" s="463"/>
      <c r="J30" s="463"/>
      <c r="K30" s="462"/>
      <c r="L30" s="461" t="str">
        <f ca="1">'Исходник '!H64</f>
        <v>± (3% и.в.+20 е.м.р.)</v>
      </c>
      <c r="M30" s="463"/>
      <c r="N30" s="463"/>
      <c r="O30" s="462"/>
      <c r="P30" s="492">
        <f ca="1">'Исходник '!J64</f>
        <v>43916</v>
      </c>
      <c r="Q30" s="684"/>
      <c r="R30" s="684"/>
      <c r="S30" s="493"/>
      <c r="T30" s="492">
        <f ca="1">'Исходник '!L64</f>
        <v>44281</v>
      </c>
      <c r="U30" s="684"/>
      <c r="V30" s="684"/>
      <c r="W30" s="493"/>
      <c r="X30" s="461" t="str">
        <f ca="1">'Исходник '!N64</f>
        <v>№200</v>
      </c>
      <c r="Y30" s="463"/>
      <c r="Z30" s="463"/>
      <c r="AA30" s="463"/>
      <c r="AB30" s="462"/>
      <c r="AC30" s="683" t="str">
        <f ca="1">'Исходник '!P64</f>
        <v>ООО НПК "АВИАПРИБОР"</v>
      </c>
      <c r="AD30" s="683"/>
      <c r="AE30" s="683"/>
      <c r="AF30" s="683"/>
      <c r="AG30" s="683"/>
      <c r="AH30" s="683"/>
      <c r="AI30" s="683"/>
      <c r="AJ30" s="134"/>
      <c r="AN30"/>
    </row>
    <row r="31" spans="1:44" ht="96" customHeight="1">
      <c r="A31" s="60" t="s">
        <v>199</v>
      </c>
      <c r="B31" s="134"/>
      <c r="C31" s="685" t="s">
        <v>200</v>
      </c>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134"/>
      <c r="AK31" s="134"/>
      <c r="AN31"/>
    </row>
    <row r="32" spans="1:44" ht="18" customHeight="1">
      <c r="A32" s="75" t="s">
        <v>1292</v>
      </c>
      <c r="B32" s="75"/>
      <c r="C32" s="687" t="s">
        <v>201</v>
      </c>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134"/>
      <c r="AN32"/>
    </row>
    <row r="33" spans="1:40" ht="23.25" customHeight="1">
      <c r="A33" s="688" t="s">
        <v>1293</v>
      </c>
      <c r="B33" s="688"/>
      <c r="C33" s="688"/>
      <c r="D33" s="642" t="s">
        <v>1251</v>
      </c>
      <c r="E33" s="642"/>
      <c r="F33" s="642"/>
      <c r="G33" s="642"/>
      <c r="H33" s="642"/>
      <c r="I33" s="642"/>
      <c r="J33" s="642"/>
      <c r="N33" s="642"/>
      <c r="O33" s="642"/>
      <c r="P33" s="642"/>
      <c r="Q33" s="642"/>
      <c r="R33" s="642"/>
      <c r="S33" s="642"/>
      <c r="T33" s="642"/>
      <c r="X33" s="642" t="str">
        <f ca="1">'Исходник '!B12</f>
        <v>Кокшаров С.В.</v>
      </c>
      <c r="Y33" s="642"/>
      <c r="Z33" s="642"/>
      <c r="AA33" s="642"/>
      <c r="AB33" s="642"/>
      <c r="AC33" s="642"/>
      <c r="AD33" s="642"/>
      <c r="AE33" s="642"/>
      <c r="AF33" s="642"/>
      <c r="AJ33" s="134"/>
      <c r="AN33"/>
    </row>
    <row r="34" spans="1:40" ht="18" customHeight="1">
      <c r="A34" s="55"/>
      <c r="B34" s="55"/>
      <c r="C34" s="55"/>
      <c r="D34" s="616" t="s">
        <v>1253</v>
      </c>
      <c r="E34" s="616"/>
      <c r="F34" s="616"/>
      <c r="G34" s="616"/>
      <c r="H34" s="616"/>
      <c r="I34" s="616"/>
      <c r="J34" s="616"/>
      <c r="K34" s="55"/>
      <c r="L34" s="55"/>
      <c r="M34" s="55"/>
      <c r="N34" s="616" t="s">
        <v>1130</v>
      </c>
      <c r="O34" s="616"/>
      <c r="P34" s="616"/>
      <c r="Q34" s="616"/>
      <c r="R34" s="616"/>
      <c r="S34" s="616"/>
      <c r="T34" s="616"/>
      <c r="U34" s="55"/>
      <c r="V34" s="55"/>
      <c r="X34" s="616" t="s">
        <v>1294</v>
      </c>
      <c r="Y34" s="616"/>
      <c r="Z34" s="616"/>
      <c r="AA34" s="616"/>
      <c r="AB34" s="616"/>
      <c r="AC34" s="616"/>
      <c r="AD34" s="616"/>
      <c r="AE34" s="616"/>
      <c r="AF34" s="616"/>
      <c r="AG34" s="55"/>
      <c r="AH34" s="55"/>
      <c r="AJ34" s="134"/>
      <c r="AN34"/>
    </row>
    <row r="35" spans="1:40" ht="18" customHeight="1">
      <c r="A35" s="20"/>
      <c r="B35" s="20"/>
      <c r="C35" s="20"/>
      <c r="D35" s="642" t="s">
        <v>1295</v>
      </c>
      <c r="E35" s="642"/>
      <c r="F35" s="642"/>
      <c r="G35" s="642"/>
      <c r="H35" s="642"/>
      <c r="I35" s="642"/>
      <c r="J35" s="642"/>
      <c r="K35" s="54"/>
      <c r="L35" s="54"/>
      <c r="M35" s="54"/>
      <c r="N35" s="642"/>
      <c r="O35" s="642"/>
      <c r="P35" s="642"/>
      <c r="Q35" s="642"/>
      <c r="R35" s="642"/>
      <c r="S35" s="642"/>
      <c r="T35" s="642"/>
      <c r="U35" s="54"/>
      <c r="V35" s="54"/>
      <c r="W35" s="84"/>
      <c r="X35" s="642" t="str">
        <f ca="1">'Исходник '!B13</f>
        <v>Тимонин Р.В.</v>
      </c>
      <c r="Y35" s="642"/>
      <c r="Z35" s="642"/>
      <c r="AA35" s="642"/>
      <c r="AB35" s="642"/>
      <c r="AC35" s="642"/>
      <c r="AD35" s="642"/>
      <c r="AE35" s="642"/>
      <c r="AF35" s="642"/>
      <c r="AG35" s="54"/>
      <c r="AH35" s="54"/>
      <c r="AJ35" s="132"/>
      <c r="AN35"/>
    </row>
    <row r="36" spans="1:40" ht="18" customHeight="1">
      <c r="A36" s="21"/>
      <c r="B36" s="21"/>
      <c r="C36" s="21"/>
      <c r="D36" s="616" t="s">
        <v>1253</v>
      </c>
      <c r="E36" s="616"/>
      <c r="F36" s="616"/>
      <c r="G36" s="616"/>
      <c r="H36" s="616"/>
      <c r="I36" s="616"/>
      <c r="J36" s="616"/>
      <c r="K36" s="55"/>
      <c r="L36" s="55"/>
      <c r="M36" s="55"/>
      <c r="N36" s="616" t="s">
        <v>1130</v>
      </c>
      <c r="O36" s="616"/>
      <c r="P36" s="616"/>
      <c r="Q36" s="616"/>
      <c r="R36" s="616"/>
      <c r="S36" s="616"/>
      <c r="T36" s="616"/>
      <c r="U36" s="55"/>
      <c r="V36" s="55"/>
      <c r="W36" s="84"/>
      <c r="X36" s="616" t="s">
        <v>1294</v>
      </c>
      <c r="Y36" s="616"/>
      <c r="Z36" s="616"/>
      <c r="AA36" s="616"/>
      <c r="AB36" s="616"/>
      <c r="AC36" s="616"/>
      <c r="AD36" s="616"/>
      <c r="AE36" s="616"/>
      <c r="AF36" s="616"/>
      <c r="AG36" s="61"/>
      <c r="AH36" s="61"/>
      <c r="AJ36" s="134"/>
      <c r="AN36"/>
    </row>
    <row r="37" spans="1:40" ht="18" customHeight="1">
      <c r="A37" s="688" t="s">
        <v>1296</v>
      </c>
      <c r="B37" s="688"/>
      <c r="C37" s="688"/>
      <c r="D37" s="642" t="s">
        <v>1251</v>
      </c>
      <c r="E37" s="642"/>
      <c r="F37" s="642"/>
      <c r="G37" s="642"/>
      <c r="H37" s="642"/>
      <c r="I37" s="642"/>
      <c r="J37" s="642"/>
      <c r="K37" s="54"/>
      <c r="L37" s="54"/>
      <c r="M37" s="54"/>
      <c r="N37" s="642"/>
      <c r="O37" s="642"/>
      <c r="P37" s="642"/>
      <c r="Q37" s="642"/>
      <c r="R37" s="642"/>
      <c r="S37" s="642"/>
      <c r="T37" s="642"/>
      <c r="U37" s="54"/>
      <c r="V37" s="54"/>
      <c r="W37" s="84"/>
      <c r="X37" s="642" t="str">
        <f ca="1">'Исходник '!B12</f>
        <v>Кокшаров С.В.</v>
      </c>
      <c r="Y37" s="642"/>
      <c r="Z37" s="642"/>
      <c r="AA37" s="642"/>
      <c r="AB37" s="642"/>
      <c r="AC37" s="642"/>
      <c r="AD37" s="642"/>
      <c r="AE37" s="642"/>
      <c r="AF37" s="642"/>
      <c r="AG37" s="54"/>
      <c r="AH37" s="54"/>
      <c r="AJ37" s="134"/>
      <c r="AN37"/>
    </row>
    <row r="38" spans="1:40" ht="18" customHeight="1">
      <c r="A38" s="55"/>
      <c r="B38" s="55"/>
      <c r="C38" s="55"/>
      <c r="D38" s="616" t="s">
        <v>1253</v>
      </c>
      <c r="E38" s="616"/>
      <c r="F38" s="616"/>
      <c r="G38" s="616"/>
      <c r="H38" s="616"/>
      <c r="I38" s="616"/>
      <c r="J38" s="616"/>
      <c r="K38" s="55"/>
      <c r="L38" s="55"/>
      <c r="M38" s="55"/>
      <c r="N38" s="616" t="s">
        <v>1130</v>
      </c>
      <c r="O38" s="616"/>
      <c r="P38" s="616"/>
      <c r="Q38" s="616"/>
      <c r="R38" s="616"/>
      <c r="S38" s="616"/>
      <c r="T38" s="616"/>
      <c r="U38" s="55"/>
      <c r="V38" s="55"/>
      <c r="X38" s="616" t="s">
        <v>1294</v>
      </c>
      <c r="Y38" s="616"/>
      <c r="Z38" s="616"/>
      <c r="AA38" s="616"/>
      <c r="AB38" s="616"/>
      <c r="AC38" s="616"/>
      <c r="AD38" s="616"/>
      <c r="AE38" s="616"/>
      <c r="AF38" s="616"/>
      <c r="AG38" s="55"/>
      <c r="AH38" s="55"/>
      <c r="AJ38" s="134"/>
      <c r="AN38"/>
    </row>
    <row r="39" spans="1:40" s="85" customFormat="1" ht="12.95" customHeight="1">
      <c r="A39" s="689" t="s">
        <v>1297</v>
      </c>
      <c r="B39" s="689"/>
      <c r="C39" s="689"/>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132"/>
      <c r="AN39" s="86"/>
    </row>
    <row r="40" spans="1:40" s="24" customFormat="1" ht="12.95" customHeight="1">
      <c r="A40" s="689" t="s">
        <v>1298</v>
      </c>
      <c r="B40" s="689"/>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134"/>
      <c r="AK40" s="85"/>
      <c r="AN40" s="34"/>
    </row>
    <row r="41" spans="1:40" ht="15" customHeight="1">
      <c r="A41" s="54"/>
      <c r="B41" s="54"/>
      <c r="C41" s="54"/>
      <c r="D41" s="54"/>
      <c r="AJ41" s="134"/>
    </row>
    <row r="42" spans="1:40" ht="12.75" customHeight="1">
      <c r="A42" s="61"/>
      <c r="B42" s="61"/>
      <c r="C42" s="61"/>
      <c r="D42" s="61"/>
      <c r="AJ42" s="134"/>
    </row>
    <row r="43" spans="1:40" ht="15" customHeight="1">
      <c r="P43" s="54"/>
      <c r="Q43" s="54"/>
      <c r="R43" s="54"/>
      <c r="S43" s="54"/>
      <c r="T43" s="54"/>
      <c r="U43" s="54"/>
      <c r="V43" s="54"/>
      <c r="W43" s="84"/>
      <c r="Z43" s="54"/>
      <c r="AA43" s="54"/>
      <c r="AB43" s="54"/>
      <c r="AC43" s="54"/>
      <c r="AD43" s="54"/>
      <c r="AE43" s="54"/>
      <c r="AF43" s="54"/>
      <c r="AG43" s="54"/>
      <c r="AH43" s="54"/>
      <c r="AJ43" s="134"/>
    </row>
    <row r="44" spans="1:40" ht="12.75" customHeight="1">
      <c r="P44" s="55"/>
      <c r="Q44" s="55"/>
      <c r="R44" s="55"/>
      <c r="S44" s="55"/>
      <c r="T44" s="55"/>
      <c r="U44" s="55"/>
      <c r="V44" s="55"/>
      <c r="Z44" s="55"/>
      <c r="AA44" s="55"/>
      <c r="AB44" s="55"/>
      <c r="AC44" s="55"/>
      <c r="AD44" s="55"/>
      <c r="AE44" s="55"/>
      <c r="AF44" s="55"/>
      <c r="AG44" s="55"/>
      <c r="AH44" s="55"/>
      <c r="AJ44" s="132"/>
    </row>
    <row r="45" spans="1:40">
      <c r="P45" s="54"/>
      <c r="Q45" s="54"/>
      <c r="R45" s="54"/>
      <c r="S45" s="54"/>
      <c r="T45" s="54"/>
      <c r="U45" s="54"/>
      <c r="V45" s="54"/>
      <c r="Z45" s="54"/>
      <c r="AA45" s="54"/>
      <c r="AB45" s="54"/>
      <c r="AC45" s="54"/>
      <c r="AD45" s="54"/>
      <c r="AE45" s="54"/>
      <c r="AF45" s="54"/>
      <c r="AG45" s="54"/>
      <c r="AH45" s="54"/>
      <c r="AJ45" s="134"/>
    </row>
    <row r="46" spans="1:40">
      <c r="AJ46" s="134"/>
    </row>
    <row r="47" spans="1:40">
      <c r="AJ47" s="134"/>
    </row>
    <row r="48" spans="1:40">
      <c r="AJ48" s="134"/>
    </row>
    <row r="49" spans="36:36">
      <c r="AJ49" s="134"/>
    </row>
    <row r="50" spans="36:36">
      <c r="AJ50" s="134"/>
    </row>
    <row r="51" spans="36:36">
      <c r="AJ51" s="134"/>
    </row>
    <row r="52" spans="36:36">
      <c r="AJ52" s="134"/>
    </row>
    <row r="53" spans="36:36">
      <c r="AJ53" s="134"/>
    </row>
    <row r="54" spans="36:36">
      <c r="AJ54" s="132"/>
    </row>
    <row r="55" spans="36:36">
      <c r="AJ55" s="134"/>
    </row>
    <row r="56" spans="36:36">
      <c r="AJ56" s="134"/>
    </row>
    <row r="57" spans="36:36">
      <c r="AJ57" s="134"/>
    </row>
    <row r="58" spans="36:36">
      <c r="AJ58" s="132"/>
    </row>
    <row r="59" spans="36:36">
      <c r="AJ59" s="134"/>
    </row>
    <row r="60" spans="36:36">
      <c r="AJ60" s="134"/>
    </row>
    <row r="61" spans="36:36">
      <c r="AJ61" s="134"/>
    </row>
    <row r="62" spans="36:36">
      <c r="AJ62" s="134"/>
    </row>
    <row r="63" spans="36:36">
      <c r="AJ63" s="134"/>
    </row>
    <row r="64" spans="36:36">
      <c r="AJ64" s="134"/>
    </row>
    <row r="65" spans="36:36">
      <c r="AJ65" s="132"/>
    </row>
    <row r="66" spans="36:36">
      <c r="AJ66" s="132"/>
    </row>
    <row r="67" spans="36:36">
      <c r="AJ67" s="134"/>
    </row>
    <row r="68" spans="36:36">
      <c r="AJ68" s="132"/>
    </row>
    <row r="69" spans="36:36">
      <c r="AJ69" s="134"/>
    </row>
    <row r="70" spans="36:36">
      <c r="AJ70" s="134"/>
    </row>
    <row r="71" spans="36:36">
      <c r="AJ71" s="134"/>
    </row>
    <row r="72" spans="36:36">
      <c r="AJ72" s="134"/>
    </row>
    <row r="73" spans="36:36">
      <c r="AJ73" s="134"/>
    </row>
    <row r="74" spans="36:36">
      <c r="AJ74" s="134"/>
    </row>
    <row r="75" spans="36:36">
      <c r="AJ75" s="134"/>
    </row>
    <row r="76" spans="36:36">
      <c r="AJ76" s="134"/>
    </row>
    <row r="77" spans="36:36">
      <c r="AJ77" s="132"/>
    </row>
    <row r="78" spans="36:36">
      <c r="AJ78" s="134"/>
    </row>
    <row r="79" spans="36:36">
      <c r="AJ79" s="134"/>
    </row>
    <row r="80" spans="36:36">
      <c r="AJ80" s="134"/>
    </row>
    <row r="81" spans="36:36">
      <c r="AJ81" s="134"/>
    </row>
    <row r="82" spans="36:36">
      <c r="AJ82" s="134"/>
    </row>
    <row r="83" spans="36:36">
      <c r="AJ83" s="134"/>
    </row>
    <row r="84" spans="36:36">
      <c r="AJ84" s="132"/>
    </row>
    <row r="85" spans="36:36">
      <c r="AJ85" s="132"/>
    </row>
    <row r="86" spans="36:36">
      <c r="AJ86" s="134"/>
    </row>
    <row r="87" spans="36:36">
      <c r="AJ87" s="134"/>
    </row>
    <row r="88" spans="36:36">
      <c r="AJ88" s="134"/>
    </row>
    <row r="89" spans="36:36">
      <c r="AJ89" s="134"/>
    </row>
    <row r="90" spans="36:36">
      <c r="AJ90" s="134"/>
    </row>
    <row r="91" spans="36:36">
      <c r="AJ91" s="134"/>
    </row>
    <row r="92" spans="36:36">
      <c r="AJ92" s="134"/>
    </row>
    <row r="93" spans="36:36">
      <c r="AJ93" s="134"/>
    </row>
    <row r="94" spans="36:36">
      <c r="AJ94" s="134"/>
    </row>
    <row r="95" spans="36:36">
      <c r="AJ95" s="132"/>
    </row>
    <row r="96" spans="36:36">
      <c r="AJ96" s="132"/>
    </row>
    <row r="97" spans="36:36">
      <c r="AJ97" s="134"/>
    </row>
    <row r="98" spans="36:36">
      <c r="AJ98" s="134"/>
    </row>
    <row r="99" spans="36:36">
      <c r="AJ99" s="134"/>
    </row>
    <row r="100" spans="36:36">
      <c r="AJ100" s="134"/>
    </row>
    <row r="101" spans="36:36">
      <c r="AJ101" s="134"/>
    </row>
    <row r="102" spans="36:36">
      <c r="AJ102" s="134"/>
    </row>
    <row r="103" spans="36:36">
      <c r="AJ103" s="132"/>
    </row>
    <row r="104" spans="36:36">
      <c r="AJ104" s="134"/>
    </row>
    <row r="105" spans="36:36">
      <c r="AJ105" s="134"/>
    </row>
    <row r="106" spans="36:36">
      <c r="AJ106" s="134"/>
    </row>
    <row r="107" spans="36:36">
      <c r="AJ107" s="134"/>
    </row>
    <row r="108" spans="36:36">
      <c r="AJ108" s="134"/>
    </row>
    <row r="109" spans="36:36">
      <c r="AJ109" s="134"/>
    </row>
    <row r="110" spans="36:36">
      <c r="AJ110" s="132"/>
    </row>
    <row r="111" spans="36:36">
      <c r="AJ111" s="134"/>
    </row>
    <row r="112" spans="36:36">
      <c r="AJ112" s="134"/>
    </row>
    <row r="113" spans="36:36">
      <c r="AJ113" s="134"/>
    </row>
    <row r="114" spans="36:36">
      <c r="AJ114" s="134"/>
    </row>
    <row r="115" spans="36:36">
      <c r="AJ115" s="134"/>
    </row>
    <row r="116" spans="36:36">
      <c r="AJ116" s="134"/>
    </row>
    <row r="117" spans="36:36">
      <c r="AJ117" s="134"/>
    </row>
    <row r="118" spans="36:36">
      <c r="AJ118" s="134"/>
    </row>
    <row r="119" spans="36:36">
      <c r="AJ119" s="134"/>
    </row>
    <row r="120" spans="36:36">
      <c r="AJ120" s="134"/>
    </row>
    <row r="121" spans="36:36">
      <c r="AJ121" s="134"/>
    </row>
    <row r="122" spans="36:36">
      <c r="AJ122" s="134"/>
    </row>
    <row r="123" spans="36:36">
      <c r="AJ123" s="134"/>
    </row>
    <row r="124" spans="36:36">
      <c r="AJ124" s="134"/>
    </row>
    <row r="125" spans="36:36">
      <c r="AJ125" s="134"/>
    </row>
    <row r="126" spans="36:36">
      <c r="AJ126" s="134"/>
    </row>
    <row r="127" spans="36:36">
      <c r="AJ127" s="134"/>
    </row>
    <row r="128" spans="36:36">
      <c r="AJ128" s="134"/>
    </row>
    <row r="129" spans="36:36">
      <c r="AJ129" s="132"/>
    </row>
    <row r="130" spans="36:36">
      <c r="AJ130" s="134"/>
    </row>
    <row r="131" spans="36:36">
      <c r="AJ131" s="134"/>
    </row>
    <row r="132" spans="36:36">
      <c r="AJ132" s="134"/>
    </row>
    <row r="133" spans="36:36">
      <c r="AJ133" s="134"/>
    </row>
    <row r="134" spans="36:36">
      <c r="AJ134" s="134"/>
    </row>
    <row r="135" spans="36:36">
      <c r="AJ135" s="134"/>
    </row>
    <row r="136" spans="36:36">
      <c r="AJ136" s="134"/>
    </row>
    <row r="137" spans="36:36">
      <c r="AJ137" s="134"/>
    </row>
    <row r="138" spans="36:36">
      <c r="AJ138" s="134"/>
    </row>
    <row r="139" spans="36:36">
      <c r="AJ139" s="134"/>
    </row>
    <row r="140" spans="36:36">
      <c r="AJ140" s="134"/>
    </row>
    <row r="141" spans="36:36">
      <c r="AJ141" s="132"/>
    </row>
    <row r="142" spans="36:36">
      <c r="AJ142" s="134"/>
    </row>
    <row r="143" spans="36:36">
      <c r="AJ143" s="134"/>
    </row>
    <row r="144" spans="36:36">
      <c r="AJ144" s="134"/>
    </row>
    <row r="145" spans="36:36">
      <c r="AJ145" s="134"/>
    </row>
    <row r="146" spans="36:36">
      <c r="AJ146" s="134"/>
    </row>
    <row r="147" spans="36:36">
      <c r="AJ147" s="134"/>
    </row>
    <row r="148" spans="36:36">
      <c r="AJ148" s="134"/>
    </row>
    <row r="149" spans="36:36">
      <c r="AJ149" s="134"/>
    </row>
    <row r="150" spans="36:36">
      <c r="AJ150" s="132"/>
    </row>
    <row r="151" spans="36:36">
      <c r="AJ151" s="134"/>
    </row>
    <row r="152" spans="36:36">
      <c r="AJ152" s="134"/>
    </row>
    <row r="153" spans="36:36">
      <c r="AJ153" s="134"/>
    </row>
    <row r="154" spans="36:36">
      <c r="AJ154" s="134"/>
    </row>
    <row r="155" spans="36:36">
      <c r="AJ155" s="134"/>
    </row>
    <row r="156" spans="36:36">
      <c r="AJ156" s="134"/>
    </row>
    <row r="157" spans="36:36">
      <c r="AJ157" s="132"/>
    </row>
    <row r="158" spans="36:36">
      <c r="AJ158" s="134"/>
    </row>
    <row r="159" spans="36:36">
      <c r="AJ159" s="134"/>
    </row>
    <row r="160" spans="36:36">
      <c r="AJ160" s="134"/>
    </row>
    <row r="161" spans="36:36">
      <c r="AJ161" s="134"/>
    </row>
    <row r="162" spans="36:36">
      <c r="AJ162" s="134"/>
    </row>
    <row r="163" spans="36:36">
      <c r="AJ163" s="134"/>
    </row>
    <row r="164" spans="36:36">
      <c r="AJ164" s="134"/>
    </row>
    <row r="165" spans="36:36">
      <c r="AJ165" s="132"/>
    </row>
    <row r="166" spans="36:36">
      <c r="AJ166" s="134"/>
    </row>
    <row r="167" spans="36:36">
      <c r="AJ167" s="134"/>
    </row>
    <row r="168" spans="36:36">
      <c r="AJ168" s="134"/>
    </row>
    <row r="169" spans="36:36">
      <c r="AJ169" s="134"/>
    </row>
    <row r="170" spans="36:36">
      <c r="AJ170" s="134"/>
    </row>
    <row r="171" spans="36:36">
      <c r="AJ171" s="134"/>
    </row>
    <row r="172" spans="36:36">
      <c r="AJ172" s="134"/>
    </row>
    <row r="173" spans="36:36">
      <c r="AJ173" s="134"/>
    </row>
    <row r="174" spans="36:36">
      <c r="AJ174" s="134"/>
    </row>
    <row r="175" spans="36:36">
      <c r="AJ175" s="134"/>
    </row>
    <row r="176" spans="36:36">
      <c r="AJ176" s="134"/>
    </row>
    <row r="177" spans="36:36">
      <c r="AJ177" s="134"/>
    </row>
    <row r="178" spans="36:36">
      <c r="AJ178" s="134"/>
    </row>
    <row r="179" spans="36:36">
      <c r="AJ179" s="134"/>
    </row>
    <row r="180" spans="36:36">
      <c r="AJ180" s="134"/>
    </row>
    <row r="181" spans="36:36">
      <c r="AJ181" s="134"/>
    </row>
    <row r="182" spans="36:36">
      <c r="AJ182" s="134"/>
    </row>
    <row r="183" spans="36:36">
      <c r="AJ183" s="134"/>
    </row>
    <row r="184" spans="36:36">
      <c r="AJ184" s="134"/>
    </row>
    <row r="185" spans="36:36">
      <c r="AJ185" s="134"/>
    </row>
    <row r="191" spans="36:36">
      <c r="AJ191" s="134"/>
    </row>
    <row r="200" spans="36:36">
      <c r="AJ200" s="85"/>
    </row>
    <row r="201" spans="36:36">
      <c r="AJ201" s="85"/>
    </row>
  </sheetData>
  <mergeCells count="130">
    <mergeCell ref="D38:J38"/>
    <mergeCell ref="N38:T38"/>
    <mergeCell ref="X38:AF38"/>
    <mergeCell ref="A39:AI39"/>
    <mergeCell ref="A40:AI40"/>
    <mergeCell ref="D35:J35"/>
    <mergeCell ref="N35:T35"/>
    <mergeCell ref="X35:AF35"/>
    <mergeCell ref="D36:J36"/>
    <mergeCell ref="N36:T36"/>
    <mergeCell ref="X36:AF36"/>
    <mergeCell ref="A37:C37"/>
    <mergeCell ref="D37:J37"/>
    <mergeCell ref="N37:T37"/>
    <mergeCell ref="X37:AF37"/>
    <mergeCell ref="C31:AI31"/>
    <mergeCell ref="C32:AI32"/>
    <mergeCell ref="A33:C33"/>
    <mergeCell ref="D33:J33"/>
    <mergeCell ref="N33:T33"/>
    <mergeCell ref="X33:AF33"/>
    <mergeCell ref="D34:J34"/>
    <mergeCell ref="N34:T34"/>
    <mergeCell ref="X34:AF34"/>
    <mergeCell ref="P29:S29"/>
    <mergeCell ref="T29:W29"/>
    <mergeCell ref="X29:AB29"/>
    <mergeCell ref="AC29:AI29"/>
    <mergeCell ref="B29:C29"/>
    <mergeCell ref="D29:G29"/>
    <mergeCell ref="H29:K29"/>
    <mergeCell ref="L29:O29"/>
    <mergeCell ref="P30:S30"/>
    <mergeCell ref="T30:W30"/>
    <mergeCell ref="X30:AB30"/>
    <mergeCell ref="AC30:AI30"/>
    <mergeCell ref="B30:C30"/>
    <mergeCell ref="D30:G30"/>
    <mergeCell ref="H30:K30"/>
    <mergeCell ref="L30:O30"/>
    <mergeCell ref="P27:S27"/>
    <mergeCell ref="T27:W27"/>
    <mergeCell ref="X27:AB27"/>
    <mergeCell ref="AC27:AI27"/>
    <mergeCell ref="B27:C27"/>
    <mergeCell ref="D27:G27"/>
    <mergeCell ref="H27:K27"/>
    <mergeCell ref="L27:O27"/>
    <mergeCell ref="P28:S28"/>
    <mergeCell ref="T28:W28"/>
    <mergeCell ref="X28:AB28"/>
    <mergeCell ref="AC28:AI28"/>
    <mergeCell ref="B28:C28"/>
    <mergeCell ref="D28:G28"/>
    <mergeCell ref="H28:K28"/>
    <mergeCell ref="L28:O28"/>
    <mergeCell ref="A24:V24"/>
    <mergeCell ref="H25:O25"/>
    <mergeCell ref="P25:W25"/>
    <mergeCell ref="A25:A26"/>
    <mergeCell ref="B25:C26"/>
    <mergeCell ref="D25:G26"/>
    <mergeCell ref="X25:AB26"/>
    <mergeCell ref="AC25:AI26"/>
    <mergeCell ref="H26:K26"/>
    <mergeCell ref="L26:O26"/>
    <mergeCell ref="P26:S26"/>
    <mergeCell ref="T26:W26"/>
    <mergeCell ref="AF21:AG21"/>
    <mergeCell ref="AH21:AI21"/>
    <mergeCell ref="E23:F23"/>
    <mergeCell ref="J23:L23"/>
    <mergeCell ref="M23:O23"/>
    <mergeCell ref="P23:Q23"/>
    <mergeCell ref="R23:S23"/>
    <mergeCell ref="T23:U23"/>
    <mergeCell ref="V23:W23"/>
    <mergeCell ref="X21:Y21"/>
    <mergeCell ref="Z21:AA21"/>
    <mergeCell ref="X23:Y23"/>
    <mergeCell ref="Z23:AA23"/>
    <mergeCell ref="AB23:AC23"/>
    <mergeCell ref="AD23:AE23"/>
    <mergeCell ref="AD21:AE21"/>
    <mergeCell ref="Z17:AA20"/>
    <mergeCell ref="AB17:AC20"/>
    <mergeCell ref="AF23:AG23"/>
    <mergeCell ref="AH23:AI23"/>
    <mergeCell ref="J21:L21"/>
    <mergeCell ref="M21:O21"/>
    <mergeCell ref="P21:Q21"/>
    <mergeCell ref="R21:S21"/>
    <mergeCell ref="T21:U21"/>
    <mergeCell ref="V21:W21"/>
    <mergeCell ref="A14:AI14"/>
    <mergeCell ref="P15:AI16"/>
    <mergeCell ref="AB21:AC21"/>
    <mergeCell ref="AJ15:AJ20"/>
    <mergeCell ref="AK15:AK20"/>
    <mergeCell ref="P17:Q20"/>
    <mergeCell ref="R17:S20"/>
    <mergeCell ref="T17:U20"/>
    <mergeCell ref="V17:W20"/>
    <mergeCell ref="X17:Y20"/>
    <mergeCell ref="E15:I20"/>
    <mergeCell ref="J15:L20"/>
    <mergeCell ref="AD17:AE20"/>
    <mergeCell ref="AF17:AG20"/>
    <mergeCell ref="AH17:AI20"/>
    <mergeCell ref="A9:AI9"/>
    <mergeCell ref="A10:AI10"/>
    <mergeCell ref="A11:AI11"/>
    <mergeCell ref="A12:AI12"/>
    <mergeCell ref="A13:AI13"/>
    <mergeCell ref="B2:D2"/>
    <mergeCell ref="U2:AI2"/>
    <mergeCell ref="U3:AI3"/>
    <mergeCell ref="Z4:AI4"/>
    <mergeCell ref="A5:AI5"/>
    <mergeCell ref="A6:AI6"/>
    <mergeCell ref="F8:J8"/>
    <mergeCell ref="K8:M8"/>
    <mergeCell ref="P8:U8"/>
    <mergeCell ref="V8:W8"/>
    <mergeCell ref="M15:O20"/>
    <mergeCell ref="U1:AI1"/>
    <mergeCell ref="A7:AI7"/>
    <mergeCell ref="B8:C8"/>
    <mergeCell ref="A15:A20"/>
    <mergeCell ref="B15:D20"/>
  </mergeCells>
  <phoneticPr fontId="0" type="noConversion"/>
  <dataValidations count="1">
    <dataValidation type="list" allowBlank="1" showInputMessage="1" showErrorMessage="1" sqref="AJ1:AJ1048576">
      <formula1>'Исходник '!$G$1:$G$5</formula1>
    </dataValidation>
  </dataValidations>
  <pageMargins left="0.39374999999999999" right="0.19652800000000001" top="0.59027799999999997" bottom="0.78749999999999998" header="0.51180599999999998" footer="0.19652800000000001"/>
  <pageSetup paperSize="9" fitToWidth="0" fitToHeight="3" orientation="landscape"/>
  <headerFooter>
    <oddFooter>&amp;C&amp;A стр.&amp;P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17</vt:i4>
      </vt:variant>
    </vt:vector>
  </HeadingPairs>
  <TitlesOfParts>
    <vt:vector size="43" baseType="lpstr">
      <vt:lpstr>Исходник </vt:lpstr>
      <vt:lpstr>1.Титул </vt:lpstr>
      <vt:lpstr>Список Т.Д. к Т.О. №503</vt:lpstr>
      <vt:lpstr>Паспорт к Т.О. №503</vt:lpstr>
      <vt:lpstr>Пр. исп. к Т.О. №503</vt:lpstr>
      <vt:lpstr>П.З. к Т.О. №500 э</vt:lpstr>
      <vt:lpstr>Протокол № 503-1</vt:lpstr>
      <vt:lpstr>Протокол №503-2</vt:lpstr>
      <vt:lpstr>Протокол №500-3 э</vt:lpstr>
      <vt:lpstr>Протокол №503-3</vt:lpstr>
      <vt:lpstr>Протокол №500-4 э</vt:lpstr>
      <vt:lpstr>Протокол №503-4</vt:lpstr>
      <vt:lpstr>Протокол № 503-5</vt:lpstr>
      <vt:lpstr>Протокол № 503-6</vt:lpstr>
      <vt:lpstr>Протокол №503-7</vt:lpstr>
      <vt:lpstr>Протокол №503-8</vt:lpstr>
      <vt:lpstr>В.Д. к Т.О. №503</vt:lpstr>
      <vt:lpstr>Протокол №500-9 заявка</vt:lpstr>
      <vt:lpstr>Протокол №500-10 заявка</vt:lpstr>
      <vt:lpstr>Протокол  №500-11 заявка</vt:lpstr>
      <vt:lpstr>Протокол №500-12 заявка</vt:lpstr>
      <vt:lpstr>Пер.Приб. к Т.О. №500 заявка</vt:lpstr>
      <vt:lpstr>Заключение к Т.О. №503</vt:lpstr>
      <vt:lpstr>Протокол №500-13 п-с (пож.) </vt:lpstr>
      <vt:lpstr>Протокол №500-14 э </vt:lpstr>
      <vt:lpstr>Протокол № 500-15 п-с и э</vt:lpstr>
      <vt:lpstr>'В.Д. к Т.О. №503'!Заголовки_для_печати</vt:lpstr>
      <vt:lpstr>'Пр. исп. к Т.О. №503'!Заголовки_для_печати</vt:lpstr>
      <vt:lpstr>'Протокол  №500-11 заявка'!Заголовки_для_печати</vt:lpstr>
      <vt:lpstr>'Протокол № 503-1'!Заголовки_для_печати</vt:lpstr>
      <vt:lpstr>'Протокол № 503-5'!Заголовки_для_печати</vt:lpstr>
      <vt:lpstr>'Протокол № 503-6'!Заголовки_для_печати</vt:lpstr>
      <vt:lpstr>'Протокол №500-10 заявка'!Заголовки_для_печати</vt:lpstr>
      <vt:lpstr>'Протокол №500-12 заявка'!Заголовки_для_печати</vt:lpstr>
      <vt:lpstr>'Протокол №500-13 п-с (пож.) '!Заголовки_для_печати</vt:lpstr>
      <vt:lpstr>'Протокол №500-3 э'!Заголовки_для_печати</vt:lpstr>
      <vt:lpstr>'Протокол №500-4 э'!Заголовки_для_печати</vt:lpstr>
      <vt:lpstr>'Протокол №500-9 заявка'!Заголовки_для_печати</vt:lpstr>
      <vt:lpstr>'Протокол №503-2'!Заголовки_для_печати</vt:lpstr>
      <vt:lpstr>'Протокол №503-3'!Заголовки_для_печати</vt:lpstr>
      <vt:lpstr>'Протокол №503-4'!Заголовки_для_печати</vt:lpstr>
      <vt:lpstr>'Протокол №503-7'!Заголовки_для_печати</vt:lpstr>
      <vt:lpstr>'Протокол №503-8'!Заголовки_для_печати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NoteBook</dc:creator>
  <cp:keywords/>
  <dc:description/>
  <cp:lastModifiedBy>Op</cp:lastModifiedBy>
  <cp:revision>0</cp:revision>
  <cp:lastPrinted>2020-06-29T09:06:16Z</cp:lastPrinted>
  <dcterms:created xsi:type="dcterms:W3CDTF">2011-11-22T17:18:26Z</dcterms:created>
  <dcterms:modified xsi:type="dcterms:W3CDTF">2020-08-18T19:49:07Z</dcterms:modified>
</cp:coreProperties>
</file>